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Документы Силидис Е.В\НА САЙТ постановления\2025\_Дорожное хозяйство\"/>
    </mc:Choice>
  </mc:AlternateContent>
  <xr:revisionPtr revIDLastSave="0" documentId="13_ncr:1_{A4B2AB5A-B2F9-42E4-86E9-C04009BAB1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definedNames>
    <definedName name="_xlnm.Print_Titles" localSheetId="0">Лист1!$13:$13</definedName>
    <definedName name="_xlnm.Print_Area" localSheetId="0">Лист1!$A$1:$J$102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9" i="1" l="1"/>
  <c r="E99" i="1"/>
  <c r="D99" i="1"/>
  <c r="F98" i="1"/>
  <c r="E98" i="1"/>
  <c r="D98" i="1" s="1"/>
  <c r="E95" i="1"/>
  <c r="D87" i="1"/>
  <c r="D88" i="1"/>
  <c r="D89" i="1"/>
  <c r="D90" i="1"/>
  <c r="D91" i="1"/>
  <c r="D92" i="1"/>
  <c r="D93" i="1"/>
  <c r="D94" i="1"/>
  <c r="D95" i="1"/>
  <c r="D96" i="1"/>
  <c r="D97" i="1"/>
  <c r="D84" i="1"/>
  <c r="E85" i="1"/>
  <c r="E71" i="1"/>
  <c r="D71" i="1" s="1"/>
  <c r="D59" i="1"/>
  <c r="D60" i="1"/>
  <c r="D61" i="1"/>
  <c r="D62" i="1"/>
  <c r="D63" i="1"/>
  <c r="D64" i="1"/>
  <c r="D65" i="1"/>
  <c r="D66" i="1"/>
  <c r="D67" i="1"/>
  <c r="D68" i="1"/>
  <c r="D69" i="1"/>
  <c r="D70" i="1"/>
  <c r="E57" i="1"/>
  <c r="D45" i="1"/>
  <c r="D46" i="1"/>
  <c r="D47" i="1"/>
  <c r="D48" i="1"/>
  <c r="D49" i="1"/>
  <c r="D50" i="1"/>
  <c r="D51" i="1"/>
  <c r="D52" i="1"/>
  <c r="D53" i="1"/>
  <c r="D54" i="1"/>
  <c r="D55" i="1"/>
  <c r="D56" i="1"/>
  <c r="E28" i="1"/>
  <c r="D28" i="1" s="1"/>
  <c r="D19" i="1"/>
  <c r="D20" i="1"/>
  <c r="D21" i="1"/>
  <c r="D22" i="1"/>
  <c r="D23" i="1"/>
  <c r="D24" i="1"/>
  <c r="D25" i="1"/>
  <c r="D26" i="1"/>
  <c r="D27" i="1"/>
  <c r="D29" i="1"/>
  <c r="D30" i="1"/>
  <c r="D18" i="1"/>
  <c r="E31" i="1"/>
  <c r="F31" i="1"/>
  <c r="D44" i="1"/>
  <c r="F43" i="1"/>
  <c r="E43" i="1"/>
  <c r="D41" i="1"/>
  <c r="D42" i="1"/>
  <c r="D40" i="1"/>
  <c r="E89" i="1"/>
  <c r="E90" i="1"/>
  <c r="E91" i="1"/>
  <c r="E92" i="1"/>
  <c r="E93" i="1"/>
  <c r="E96" i="1"/>
  <c r="E97" i="1"/>
  <c r="F87" i="1"/>
  <c r="F88" i="1"/>
  <c r="F89" i="1"/>
  <c r="F90" i="1"/>
  <c r="F91" i="1"/>
  <c r="F92" i="1"/>
  <c r="F93" i="1"/>
  <c r="F94" i="1"/>
  <c r="F95" i="1"/>
  <c r="F96" i="1"/>
  <c r="F97" i="1"/>
  <c r="F86" i="1"/>
  <c r="E88" i="1"/>
  <c r="E87" i="1"/>
  <c r="E86" i="1"/>
  <c r="D85" i="1"/>
  <c r="D73" i="1"/>
  <c r="D74" i="1"/>
  <c r="D75" i="1"/>
  <c r="D76" i="1"/>
  <c r="D77" i="1"/>
  <c r="D78" i="1"/>
  <c r="D79" i="1"/>
  <c r="D80" i="1"/>
  <c r="D81" i="1"/>
  <c r="D82" i="1"/>
  <c r="D83" i="1"/>
  <c r="D72" i="1"/>
  <c r="D58" i="1"/>
  <c r="D37" i="1"/>
  <c r="F39" i="1"/>
  <c r="E38" i="1"/>
  <c r="D38" i="1" s="1"/>
  <c r="K46" i="2"/>
  <c r="D46" i="2" s="1"/>
  <c r="D44" i="2"/>
  <c r="N43" i="2"/>
  <c r="M43" i="2"/>
  <c r="I43" i="2"/>
  <c r="G43" i="2"/>
  <c r="F43" i="2"/>
  <c r="E43" i="2"/>
  <c r="D41" i="2"/>
  <c r="H38" i="2"/>
  <c r="D38" i="2" s="1"/>
  <c r="D36" i="2"/>
  <c r="D33" i="2"/>
  <c r="D31" i="2"/>
  <c r="J28" i="2"/>
  <c r="D28" i="2" s="1"/>
  <c r="K26" i="2"/>
  <c r="K23" i="2" s="1"/>
  <c r="D26" i="2"/>
  <c r="D24" i="2"/>
  <c r="K21" i="2"/>
  <c r="D21" i="2" s="1"/>
  <c r="J19" i="2"/>
  <c r="J18" i="2" s="1"/>
  <c r="N18" i="2"/>
  <c r="M18" i="2"/>
  <c r="D43" i="1" l="1"/>
  <c r="D57" i="1"/>
  <c r="D31" i="1"/>
  <c r="D19" i="2"/>
  <c r="D86" i="1"/>
  <c r="E39" i="1"/>
  <c r="D39" i="1" s="1"/>
  <c r="K18" i="2"/>
  <c r="D23" i="2"/>
  <c r="J43" i="2"/>
  <c r="D18" i="2"/>
  <c r="D43" i="2"/>
  <c r="K43" i="2"/>
</calcChain>
</file>

<file path=xl/sharedStrings.xml><?xml version="1.0" encoding="utf-8"?>
<sst xmlns="http://schemas.openxmlformats.org/spreadsheetml/2006/main" count="133" uniqueCount="82">
  <si>
    <t>№ п/п</t>
  </si>
  <si>
    <t>Источники финансирования</t>
  </si>
  <si>
    <t>Объем финансирования, всего    (тыс. рублей)</t>
  </si>
  <si>
    <t>В том числе по годам (тыс.рублей)</t>
  </si>
  <si>
    <t>Непосредственный результат реализации мероприятий</t>
  </si>
  <si>
    <t>Муниципальный заказчик     мероприятия, ответственный за выполнение мероприятия и получатель субсидий (субвенций, иных межбюджетных трансфертов)</t>
  </si>
  <si>
    <t>2016 год</t>
  </si>
  <si>
    <t>2017 год</t>
  </si>
  <si>
    <t>2018 год</t>
  </si>
  <si>
    <t>2019 год</t>
  </si>
  <si>
    <t>2020 год</t>
  </si>
  <si>
    <t>Цель: Развитие сети автомобильных дорог общего пользования местного значения проходящих вне границ населенных пунктов в муниципальном образовании Северский район</t>
  </si>
  <si>
    <t>1.1</t>
  </si>
  <si>
    <t>Наименование мероприятия</t>
  </si>
  <si>
    <t>2021 год</t>
  </si>
  <si>
    <t>2022 год</t>
  </si>
  <si>
    <t>Всего</t>
  </si>
  <si>
    <t>Краевой бюджет</t>
  </si>
  <si>
    <t>Федеральный бюджет</t>
  </si>
  <si>
    <t>Местный бюджет</t>
  </si>
  <si>
    <t>Внебюджетные источники</t>
  </si>
  <si>
    <t>1.1.1</t>
  </si>
  <si>
    <t>1.1.2</t>
  </si>
  <si>
    <t>1.1.3</t>
  </si>
  <si>
    <t>1.1.4</t>
  </si>
  <si>
    <t>Утвержденная комплексная схема организации дорожного движения. Проект ораганизации дорожного движения.</t>
  </si>
  <si>
    <t>Выполнение проектно-изыскательских работ по капитальному ремонту автомобильных дорог общего пользования местного значения муниципального образования Северский район. Проведение государственный экспертизы проекта и инженерных изысканий. Проведение проверки достоверности сметной стоимости.</t>
  </si>
  <si>
    <t>Итого:</t>
  </si>
  <si>
    <t xml:space="preserve">Задача: Увеличение протяженности автомобильных дорог общего пользования местного значения проходящих вне границ населенных пунктов в муниципальном образовании Северский район соответствующих нормативным требованиям </t>
  </si>
  <si>
    <t>2023 год</t>
  </si>
  <si>
    <t>Проведение технических и кадастровых работ по автомобильным дорогам, проведение строительно-технической экспертизы</t>
  </si>
  <si>
    <t>Получение кадастровых и технических паспортов, технических заключений</t>
  </si>
  <si>
    <t>1.1.1.1</t>
  </si>
  <si>
    <t>Капитальный ремонт автомобильной дороги подъезд к х. Бончковский от               км 7+480 автомобильной дороги                    пгт. Афипский – х. Коваленко до                          х. Бончковский в Северском районе Краснодарского края»</t>
  </si>
  <si>
    <t>Протяженность участка: 0,65 км</t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</si>
  <si>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>МКУ МО СР "УКС"</t>
    </r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</si>
  <si>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 xml:space="preserve"> МКУ МО СР "УКС"</t>
    </r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</si>
  <si>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 xml:space="preserve">МКУ МО СР "УКС"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>Ответственный за выполнение мероприятия:</t>
    </r>
    <r>
      <rPr>
        <sz val="14"/>
        <color theme="1"/>
        <rFont val="Times New Roman"/>
        <family val="1"/>
        <charset val="204"/>
      </rPr>
      <t xml:space="preserve"> Управление имущественных отношений</t>
    </r>
  </si>
  <si>
    <r>
      <t xml:space="preserve">Заказчик: </t>
    </r>
    <r>
      <rPr>
        <sz val="14"/>
        <color theme="1"/>
        <rFont val="Times New Roman"/>
        <family val="1"/>
        <charset val="204"/>
      </rPr>
      <t>МКУ МО СР "УКС"</t>
    </r>
  </si>
  <si>
    <t>2024 год</t>
  </si>
  <si>
    <t>Капитальный ремонт и ремонт автомобильных дорог общего пользования местного значения, в том числе:</t>
  </si>
  <si>
    <t>2025 год</t>
  </si>
  <si>
    <t>Выполнение комплексной схемы организации дорожного движения на территории муниципального образования Северский район. Паспортизации автомобильных дорог. Проект организации дорожного движения.</t>
  </si>
  <si>
    <t>2026 год</t>
  </si>
  <si>
    <t>2027 год</t>
  </si>
  <si>
    <t xml:space="preserve">Прятяженность участков автомобильных дорог по которым выполнены проектно-изыскательские работы:                                                                                                                                                                                            2016 год - 0,0 км                                                                                                        2017 год - 0,0 км                                                                                            2018 год - 0,0 км                                                                                         2019 год - 0,757 км                                                                                     2020 год - 3,95 км                                                                                     2021 год -  0,0 км                                                                                             2022 год- 0,0 км                                                2023 год - 0,0 км                                      2024 год - 0,0 км                                         2025 год - 0,0 км                                          2026 год - 0,23 км                                             2027 год - 0,0 км     </t>
  </si>
  <si>
    <t xml:space="preserve">Прятяженность участков автомобильных дорог на которых выполнен  капитальный ремонт или ремонт:                                                                                                                                                                                             2016 год - 2,9 км                                                                                                        2017 год - 1,5 км                                                                                  2018 год - 1,5 км                                                                                            2019 год - 0,0 км                                                                                                       2020 год - 3,207 км                                                                                         2021 год - 6,98 км                                                                                           2022 год - 1,5 км                                                     2023 год - 10,8 км                                               2024 год -  15,28 км                                                    2025 год - 10 км                                                    2026 год - 10 км                                         2027 год - 10 км                                           </t>
  </si>
  <si>
    <t>ПРИЛОЖЕНИЕ № 2</t>
  </si>
  <si>
    <t xml:space="preserve">к муниципальной программе «Комплексное и </t>
  </si>
  <si>
    <t xml:space="preserve">устойчивое развитие Северского района в сфере </t>
  </si>
  <si>
    <t>дорожного хозяйства» на 2016-2027 годы</t>
  </si>
  <si>
    <t>Перечень мероприятий муниципальной программы «Комплексное и устойчивое развитие Северского района в сфере дорожного хозяйства» на 2016-2027 годы</t>
  </si>
  <si>
    <t>Заместитель главы администрации                                                                                                                                                                                                                                                                                 Е.А.Алышев</t>
  </si>
  <si>
    <t>Наименования мероприятий</t>
  </si>
  <si>
    <t>Год реализации</t>
  </si>
  <si>
    <t>Объем финансирования, всего (тыс. руб.)</t>
  </si>
  <si>
    <t>Муниципальный заказчик мероприятия, ответственный за выполнение мероприятий и получатель субсидий (субвенций, иных межбюджетных трансфертов), иные исполнители отдельных мероприятий МП</t>
  </si>
  <si>
    <t>ВСЕГО</t>
  </si>
  <si>
    <t>Цель</t>
  </si>
  <si>
    <t>1.</t>
  </si>
  <si>
    <t>Задача</t>
  </si>
  <si>
    <t>1.1.</t>
  </si>
  <si>
    <t>Итого</t>
  </si>
  <si>
    <t>Развитие сети автомобильных дорог общего пользования местного значения проходящих вне границ населенных пунктов в муниципальном образовании Северский район</t>
  </si>
  <si>
    <t xml:space="preserve">Увеличение протяженности автомобильных дорог общего пользования местного значения проходящих вне границ населенных пунктов в муниципальном образовании Северский район соответствующих нормативным требованиям </t>
  </si>
  <si>
    <t>Заказчик: МКУ МО СР "УКС"</t>
  </si>
  <si>
    <t>1.1.1.</t>
  </si>
  <si>
    <t>Капитальный ремонт автомобильной дороги подъезд к х. Бончковский от км 7+480 автомобильной дороги, пгт. Афипский – х. Коваленко до х. Бончковский в Северском районе Краснодарского края»</t>
  </si>
  <si>
    <t>1.2</t>
  </si>
  <si>
    <t>1.3</t>
  </si>
  <si>
    <t>1.4</t>
  </si>
  <si>
    <t>ИТОГО</t>
  </si>
  <si>
    <t>Заместитель главы администрации                                                                                                                                                                                                                      Е.А.Алышев</t>
  </si>
  <si>
    <t>1.1.2.</t>
  </si>
  <si>
    <t>Капитальный ремонт участка автомобильной дороги от х.Свободного км 1+150 до ФАД Краснодар-Новороссийск в Северском районе Краснодарского края»</t>
  </si>
  <si>
    <t>Протяженность участка: 2,7 км</t>
  </si>
  <si>
    <t xml:space="preserve"> МКУ МО СМР КК "УКС"</t>
  </si>
  <si>
    <t xml:space="preserve"> Заказчик: МКУ МО СМР КК "УКС"                                                                                                                                                                                                                         Ответственный за выполнение мероприятия: Управление имущественных отношений</t>
  </si>
  <si>
    <t>Заказчик:  МКУ МО СМР КК "УКС"</t>
  </si>
  <si>
    <t xml:space="preserve">Прятяженность участков автомобильных дорог на которых выполнен  капитальный ремонт или ремонт:                                                                                                                                                                                             2016 год - 2,9 км                                                                                                        2017 год - 1,5 км                                                                                  2018 год - 1,5 км                                                                                            2019 год - 0,0 км                                                                                                       2020 год - 3,207 км                                                                                         2021 год - 6,98 км                                                                                           2022 год - 1,5 км                                                     2023 год - 10,8 км                                               2024 год -  15,28 км                                                    2025 год - 10 км                                                    2026 год - 10,7 км                                         2027 год - 9 км              2028 год - 10 км                                      </t>
  </si>
  <si>
    <t>дорожного хозяйства» на 2016-2028 годы</t>
  </si>
  <si>
    <t>Перечень мероприятий муниципальной программы «Комплексное и устойчивое развитие Северского района в сфере дорожного хозяйства» на 2016-2028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</si>
</sst>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0\ [$руб.-419];[Red]\-#,##0.00\ [$руб.-419]"/>
  </numFmts>
  <fonts count="1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indexed="8"/>
      <name val="Arial"/>
      <family val="2"/>
      <charset val="204"/>
    </font>
    <font>
      <sz val="10"/>
      <name val="Arial"/>
      <charset val="204"/>
    </font>
    <font>
      <b/>
      <i/>
      <sz val="16"/>
      <color indexed="8"/>
      <name val="Arial"/>
      <family val="2"/>
      <charset val="204"/>
    </font>
    <font>
      <b/>
      <i/>
      <u/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6"/>
      <color indexed="8"/>
      <name val="Arial"/>
      <family val="2"/>
      <charset val="204"/>
    </font>
    <font>
      <b/>
      <sz val="16"/>
      <color indexed="8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9" fillId="0" borderId="0"/>
    <xf numFmtId="0" fontId="13" fillId="0" borderId="0" applyBorder="0" applyProtection="0"/>
    <xf numFmtId="0" fontId="11" fillId="0" borderId="0" applyNumberFormat="0" applyBorder="0" applyProtection="0">
      <alignment horizontal="center"/>
    </xf>
    <xf numFmtId="0" fontId="11" fillId="0" borderId="0" applyNumberFormat="0" applyBorder="0" applyProtection="0">
      <alignment horizontal="center" textRotation="90"/>
    </xf>
    <xf numFmtId="0" fontId="12" fillId="0" borderId="0" applyNumberFormat="0" applyBorder="0" applyProtection="0"/>
    <xf numFmtId="165" fontId="12" fillId="0" borderId="0" applyBorder="0" applyProtection="0"/>
    <xf numFmtId="43" fontId="10" fillId="0" borderId="0" applyFill="0" applyBorder="0" applyAlignment="0" applyProtection="0"/>
    <xf numFmtId="43" fontId="10" fillId="0" borderId="0" applyFill="0" applyBorder="0" applyAlignment="0" applyProtection="0"/>
  </cellStyleXfs>
  <cellXfs count="1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164" fontId="1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/>
    <xf numFmtId="0" fontId="2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6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/>
    <xf numFmtId="0" fontId="5" fillId="0" borderId="0" xfId="0" applyFont="1"/>
    <xf numFmtId="164" fontId="1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1" xfId="0" applyFont="1" applyBorder="1"/>
    <xf numFmtId="164" fontId="7" fillId="0" borderId="1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wrapText="1"/>
    </xf>
    <xf numFmtId="164" fontId="8" fillId="0" borderId="1" xfId="0" applyNumberFormat="1" applyFont="1" applyBorder="1"/>
    <xf numFmtId="0" fontId="6" fillId="0" borderId="0" xfId="0" applyFont="1" applyAlignment="1">
      <alignment vertical="center"/>
    </xf>
    <xf numFmtId="0" fontId="14" fillId="2" borderId="1" xfId="2" applyFont="1" applyFill="1" applyBorder="1" applyAlignment="1" applyProtection="1">
      <alignment horizontal="center"/>
    </xf>
    <xf numFmtId="0" fontId="14" fillId="2" borderId="11" xfId="2" applyFont="1" applyFill="1" applyBorder="1" applyAlignment="1" applyProtection="1">
      <alignment vertical="center"/>
    </xf>
    <xf numFmtId="0" fontId="14" fillId="2" borderId="0" xfId="2" applyFont="1" applyFill="1" applyBorder="1" applyAlignment="1" applyProtection="1">
      <alignment horizontal="center"/>
    </xf>
    <xf numFmtId="0" fontId="14" fillId="2" borderId="0" xfId="2" applyFont="1" applyFill="1" applyBorder="1" applyProtection="1"/>
    <xf numFmtId="0" fontId="14" fillId="2" borderId="12" xfId="2" applyFont="1" applyFill="1" applyBorder="1" applyProtection="1"/>
    <xf numFmtId="0" fontId="14" fillId="2" borderId="16" xfId="2" applyFont="1" applyFill="1" applyBorder="1" applyAlignment="1" applyProtection="1">
      <alignment vertical="center"/>
    </xf>
    <xf numFmtId="0" fontId="14" fillId="2" borderId="17" xfId="2" applyFont="1" applyFill="1" applyBorder="1" applyAlignment="1" applyProtection="1">
      <alignment horizontal="center"/>
    </xf>
    <xf numFmtId="0" fontId="14" fillId="2" borderId="17" xfId="2" applyFont="1" applyFill="1" applyBorder="1" applyProtection="1"/>
    <xf numFmtId="0" fontId="14" fillId="2" borderId="9" xfId="2" applyFont="1" applyFill="1" applyBorder="1" applyProtection="1"/>
    <xf numFmtId="0" fontId="14" fillId="2" borderId="18" xfId="2" applyFont="1" applyFill="1" applyBorder="1" applyAlignment="1" applyProtection="1">
      <alignment horizontal="center"/>
    </xf>
    <xf numFmtId="164" fontId="14" fillId="2" borderId="19" xfId="2" applyNumberFormat="1" applyFont="1" applyFill="1" applyBorder="1" applyAlignment="1" applyProtection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14" fillId="2" borderId="16" xfId="2" applyFont="1" applyFill="1" applyBorder="1" applyAlignment="1" applyProtection="1">
      <alignment horizontal="center"/>
    </xf>
    <xf numFmtId="164" fontId="14" fillId="2" borderId="15" xfId="2" applyNumberFormat="1" applyFont="1" applyFill="1" applyBorder="1" applyAlignment="1" applyProtection="1">
      <alignment horizontal="center"/>
    </xf>
    <xf numFmtId="164" fontId="14" fillId="2" borderId="1" xfId="2" applyNumberFormat="1" applyFont="1" applyFill="1" applyBorder="1" applyAlignment="1" applyProtection="1">
      <alignment horizontal="center"/>
    </xf>
    <xf numFmtId="164" fontId="14" fillId="2" borderId="2" xfId="2" applyNumberFormat="1" applyFont="1" applyFill="1" applyBorder="1" applyAlignment="1" applyProtection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6" fillId="2" borderId="40" xfId="2" applyFont="1" applyFill="1" applyBorder="1" applyAlignment="1" applyProtection="1">
      <alignment horizontal="center"/>
    </xf>
    <xf numFmtId="164" fontId="16" fillId="2" borderId="1" xfId="2" applyNumberFormat="1" applyFont="1" applyFill="1" applyBorder="1" applyAlignment="1" applyProtection="1">
      <alignment horizontal="center"/>
    </xf>
    <xf numFmtId="0" fontId="16" fillId="2" borderId="17" xfId="2" applyFont="1" applyFill="1" applyBorder="1" applyAlignment="1" applyProtection="1">
      <alignment horizontal="center"/>
    </xf>
    <xf numFmtId="0" fontId="16" fillId="2" borderId="7" xfId="2" applyFont="1" applyFill="1" applyBorder="1" applyAlignment="1" applyProtection="1">
      <alignment horizontal="center"/>
    </xf>
    <xf numFmtId="164" fontId="17" fillId="2" borderId="1" xfId="2" applyNumberFormat="1" applyFont="1" applyFill="1" applyBorder="1" applyAlignment="1" applyProtection="1">
      <alignment horizontal="center"/>
    </xf>
    <xf numFmtId="0" fontId="16" fillId="2" borderId="1" xfId="2" applyFont="1" applyFill="1" applyBorder="1" applyAlignment="1" applyProtection="1">
      <alignment horizontal="center"/>
    </xf>
    <xf numFmtId="49" fontId="14" fillId="2" borderId="37" xfId="2" applyNumberFormat="1" applyFont="1" applyFill="1" applyBorder="1" applyAlignment="1" applyProtection="1">
      <alignment horizontal="center" vertical="center"/>
    </xf>
    <xf numFmtId="49" fontId="14" fillId="2" borderId="10" xfId="2" applyNumberFormat="1" applyFont="1" applyFill="1" applyBorder="1" applyAlignment="1" applyProtection="1">
      <alignment horizontal="center" vertical="center"/>
    </xf>
    <xf numFmtId="0" fontId="14" fillId="2" borderId="15" xfId="2" applyFont="1" applyFill="1" applyBorder="1" applyAlignment="1" applyProtection="1">
      <alignment vertical="center" wrapText="1"/>
    </xf>
    <xf numFmtId="0" fontId="14" fillId="2" borderId="10" xfId="2" applyFont="1" applyFill="1" applyBorder="1" applyAlignment="1" applyProtection="1">
      <alignment vertical="center" wrapText="1"/>
    </xf>
    <xf numFmtId="0" fontId="14" fillId="2" borderId="15" xfId="2" applyFont="1" applyFill="1" applyBorder="1" applyAlignment="1" applyProtection="1">
      <alignment horizontal="center" vertical="center"/>
    </xf>
    <xf numFmtId="0" fontId="14" fillId="2" borderId="10" xfId="2" applyFont="1" applyFill="1" applyBorder="1" applyAlignment="1" applyProtection="1">
      <alignment horizontal="center" vertical="center"/>
    </xf>
    <xf numFmtId="0" fontId="14" fillId="2" borderId="15" xfId="2" applyFont="1" applyFill="1" applyBorder="1" applyAlignment="1" applyProtection="1">
      <alignment horizontal="center" vertical="center" wrapText="1"/>
    </xf>
    <xf numFmtId="0" fontId="14" fillId="2" borderId="10" xfId="2" applyFont="1" applyFill="1" applyBorder="1" applyAlignment="1" applyProtection="1">
      <alignment horizontal="center" vertical="center" wrapText="1"/>
    </xf>
    <xf numFmtId="49" fontId="16" fillId="2" borderId="20" xfId="2" applyNumberFormat="1" applyFont="1" applyFill="1" applyBorder="1" applyAlignment="1" applyProtection="1">
      <alignment horizontal="center" vertical="center"/>
    </xf>
    <xf numFmtId="49" fontId="16" fillId="2" borderId="21" xfId="2" applyNumberFormat="1" applyFont="1" applyFill="1" applyBorder="1" applyAlignment="1" applyProtection="1">
      <alignment horizontal="center" vertical="center"/>
    </xf>
    <xf numFmtId="49" fontId="16" fillId="2" borderId="22" xfId="2" applyNumberFormat="1" applyFont="1" applyFill="1" applyBorder="1" applyAlignment="1" applyProtection="1">
      <alignment horizontal="center" vertical="center"/>
    </xf>
    <xf numFmtId="49" fontId="16" fillId="2" borderId="23" xfId="2" applyNumberFormat="1" applyFont="1" applyFill="1" applyBorder="1" applyAlignment="1" applyProtection="1">
      <alignment horizontal="center" vertical="center"/>
    </xf>
    <xf numFmtId="49" fontId="16" fillId="2" borderId="24" xfId="2" applyNumberFormat="1" applyFont="1" applyFill="1" applyBorder="1" applyAlignment="1" applyProtection="1">
      <alignment horizontal="center" vertical="center"/>
    </xf>
    <xf numFmtId="49" fontId="16" fillId="2" borderId="25" xfId="2" applyNumberFormat="1" applyFont="1" applyFill="1" applyBorder="1" applyAlignment="1" applyProtection="1">
      <alignment horizontal="center" vertical="center"/>
    </xf>
    <xf numFmtId="0" fontId="14" fillId="2" borderId="2" xfId="2" applyFont="1" applyFill="1" applyBorder="1" applyAlignment="1" applyProtection="1">
      <alignment horizontal="center" vertical="center" wrapText="1"/>
    </xf>
    <xf numFmtId="0" fontId="14" fillId="2" borderId="3" xfId="2" applyFont="1" applyFill="1" applyBorder="1" applyAlignment="1" applyProtection="1">
      <alignment horizontal="center" vertical="center" wrapText="1"/>
    </xf>
    <xf numFmtId="0" fontId="14" fillId="2" borderId="4" xfId="2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49" fontId="14" fillId="2" borderId="2" xfId="2" applyNumberFormat="1" applyFont="1" applyFill="1" applyBorder="1" applyAlignment="1" applyProtection="1">
      <alignment horizontal="center" vertical="center"/>
    </xf>
    <xf numFmtId="49" fontId="14" fillId="2" borderId="3" xfId="2" applyNumberFormat="1" applyFont="1" applyFill="1" applyBorder="1" applyAlignment="1" applyProtection="1">
      <alignment horizontal="center" vertical="center"/>
    </xf>
    <xf numFmtId="49" fontId="14" fillId="2" borderId="4" xfId="2" applyNumberFormat="1" applyFont="1" applyFill="1" applyBorder="1" applyAlignment="1" applyProtection="1">
      <alignment horizontal="center" vertical="center"/>
    </xf>
    <xf numFmtId="0" fontId="14" fillId="2" borderId="26" xfId="2" applyFont="1" applyFill="1" applyBorder="1" applyAlignment="1" applyProtection="1">
      <alignment horizontal="center" vertical="center" wrapText="1"/>
    </xf>
    <xf numFmtId="0" fontId="14" fillId="2" borderId="27" xfId="2" applyFont="1" applyFill="1" applyBorder="1" applyAlignment="1" applyProtection="1">
      <alignment horizontal="center" vertical="center" wrapText="1"/>
    </xf>
    <xf numFmtId="0" fontId="14" fillId="2" borderId="22" xfId="2" applyFont="1" applyFill="1" applyBorder="1" applyAlignment="1" applyProtection="1">
      <alignment horizontal="center" vertical="center" wrapText="1"/>
    </xf>
    <xf numFmtId="0" fontId="14" fillId="2" borderId="24" xfId="2" applyFont="1" applyFill="1" applyBorder="1" applyAlignment="1" applyProtection="1">
      <alignment horizontal="center" vertical="center" wrapText="1"/>
    </xf>
    <xf numFmtId="0" fontId="14" fillId="2" borderId="20" xfId="2" applyFont="1" applyFill="1" applyBorder="1" applyAlignment="1" applyProtection="1">
      <alignment horizontal="center" vertical="center" wrapText="1"/>
    </xf>
    <xf numFmtId="0" fontId="14" fillId="2" borderId="30" xfId="2" applyFont="1" applyFill="1" applyBorder="1" applyAlignment="1" applyProtection="1">
      <alignment horizontal="center" vertical="center" wrapText="1"/>
    </xf>
    <xf numFmtId="0" fontId="14" fillId="2" borderId="34" xfId="2" applyFont="1" applyFill="1" applyBorder="1" applyAlignment="1" applyProtection="1">
      <alignment horizontal="center" vertical="center" wrapText="1"/>
    </xf>
    <xf numFmtId="0" fontId="14" fillId="2" borderId="35" xfId="2" applyFont="1" applyFill="1" applyBorder="1" applyAlignment="1" applyProtection="1">
      <alignment horizontal="center" vertical="center" wrapText="1"/>
    </xf>
    <xf numFmtId="0" fontId="14" fillId="2" borderId="39" xfId="2" applyFont="1" applyFill="1" applyBorder="1" applyAlignment="1" applyProtection="1">
      <alignment horizontal="center" vertical="center" wrapText="1"/>
    </xf>
    <xf numFmtId="0" fontId="14" fillId="2" borderId="36" xfId="2" applyFont="1" applyFill="1" applyBorder="1" applyAlignment="1" applyProtection="1">
      <alignment horizontal="center" vertical="center" wrapText="1"/>
    </xf>
    <xf numFmtId="0" fontId="15" fillId="2" borderId="3" xfId="1" applyFont="1" applyFill="1" applyBorder="1" applyAlignment="1">
      <alignment horizontal="center" vertical="center"/>
    </xf>
    <xf numFmtId="0" fontId="14" fillId="2" borderId="1" xfId="2" applyFont="1" applyFill="1" applyBorder="1" applyAlignment="1" applyProtection="1">
      <alignment horizontal="center" vertical="center" textRotation="90"/>
    </xf>
    <xf numFmtId="0" fontId="14" fillId="2" borderId="9" xfId="2" applyFont="1" applyFill="1" applyBorder="1" applyAlignment="1" applyProtection="1">
      <alignment horizontal="center" vertical="center" textRotation="90" wrapText="1"/>
    </xf>
    <xf numFmtId="0" fontId="14" fillId="2" borderId="38" xfId="2" applyFont="1" applyFill="1" applyBorder="1" applyAlignment="1" applyProtection="1">
      <alignment horizontal="center" vertical="center" textRotation="90" wrapText="1"/>
    </xf>
    <xf numFmtId="0" fontId="6" fillId="0" borderId="0" xfId="0" applyFont="1" applyAlignment="1">
      <alignment horizontal="center" wrapText="1"/>
    </xf>
    <xf numFmtId="49" fontId="14" fillId="2" borderId="15" xfId="2" applyNumberFormat="1" applyFont="1" applyFill="1" applyBorder="1" applyAlignment="1" applyProtection="1">
      <alignment horizontal="center" vertical="center"/>
    </xf>
    <xf numFmtId="0" fontId="14" fillId="2" borderId="37" xfId="2" applyFont="1" applyFill="1" applyBorder="1" applyAlignment="1" applyProtection="1">
      <alignment horizontal="center" vertical="center" wrapText="1"/>
    </xf>
    <xf numFmtId="0" fontId="14" fillId="2" borderId="1" xfId="2" applyFont="1" applyFill="1" applyBorder="1" applyAlignment="1" applyProtection="1">
      <alignment horizontal="center" vertical="center" wrapText="1"/>
    </xf>
    <xf numFmtId="0" fontId="14" fillId="2" borderId="28" xfId="2" applyFont="1" applyFill="1" applyBorder="1" applyAlignment="1" applyProtection="1">
      <alignment horizontal="center" vertical="center" wrapText="1"/>
    </xf>
    <xf numFmtId="0" fontId="14" fillId="2" borderId="29" xfId="2" applyFont="1" applyFill="1" applyBorder="1" applyAlignment="1" applyProtection="1">
      <alignment horizontal="center" vertical="center" wrapText="1"/>
    </xf>
    <xf numFmtId="0" fontId="14" fillId="2" borderId="31" xfId="2" applyFont="1" applyFill="1" applyBorder="1" applyAlignment="1" applyProtection="1">
      <alignment horizontal="center" vertical="center" wrapText="1"/>
    </xf>
    <xf numFmtId="0" fontId="14" fillId="2" borderId="32" xfId="2" applyFont="1" applyFill="1" applyBorder="1" applyAlignment="1" applyProtection="1">
      <alignment horizontal="center" vertical="center" wrapText="1"/>
    </xf>
    <xf numFmtId="0" fontId="14" fillId="2" borderId="33" xfId="2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left"/>
    </xf>
    <xf numFmtId="0" fontId="14" fillId="2" borderId="13" xfId="2" applyFont="1" applyFill="1" applyBorder="1" applyAlignment="1" applyProtection="1">
      <alignment horizontal="left" vertical="center" wrapText="1"/>
    </xf>
    <xf numFmtId="0" fontId="14" fillId="2" borderId="8" xfId="2" applyFont="1" applyFill="1" applyBorder="1" applyAlignment="1" applyProtection="1">
      <alignment horizontal="left" vertical="center" wrapText="1"/>
    </xf>
    <xf numFmtId="0" fontId="14" fillId="2" borderId="14" xfId="2" applyFont="1" applyFill="1" applyBorder="1" applyAlignment="1" applyProtection="1">
      <alignment horizontal="left" vertical="center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</cellXfs>
  <cellStyles count="9">
    <cellStyle name="Excel Built-in Normal" xfId="2" xr:uid="{09E921D5-AB45-4665-8FC4-1DBAC07FCB3C}"/>
    <cellStyle name="Heading 3" xfId="3" xr:uid="{91BDAA40-3376-4EF1-A52D-50DD4AD50E8F}"/>
    <cellStyle name="Heading1" xfId="4" xr:uid="{3EDFD8D6-C861-42B8-A6BC-A4C4F2BF733A}"/>
    <cellStyle name="Result 1" xfId="5" xr:uid="{E6E49F0E-C4CF-4578-A688-ABEA03F3F5A8}"/>
    <cellStyle name="Result2" xfId="6" xr:uid="{65CABF97-8EB7-42C1-AC46-EAB00D666CD3}"/>
    <cellStyle name="Обычный" xfId="0" builtinId="0"/>
    <cellStyle name="Обычный 2" xfId="1" xr:uid="{C2C34698-49C5-4B6A-86EF-560445020183}"/>
    <cellStyle name="Финансовый 2" xfId="8" xr:uid="{EE836DA4-044A-4CA9-BD55-9362C510B4A3}"/>
    <cellStyle name="Финансовый 3" xfId="7" xr:uid="{BD73A4E6-A591-4D76-A484-FD70CB9845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103"/>
  <sheetViews>
    <sheetView tabSelected="1" view="pageBreakPreview" topLeftCell="A13" zoomScale="60" zoomScaleNormal="60" zoomScalePageLayoutView="42" workbookViewId="0">
      <selection activeCell="E27" sqref="E27"/>
    </sheetView>
  </sheetViews>
  <sheetFormatPr defaultRowHeight="15" x14ac:dyDescent="0.25"/>
  <cols>
    <col min="1" max="1" width="15.42578125" bestFit="1" customWidth="1"/>
    <col min="2" max="2" width="84.42578125" customWidth="1"/>
    <col min="3" max="3" width="20.5703125" customWidth="1"/>
    <col min="4" max="4" width="13.85546875" customWidth="1"/>
    <col min="5" max="5" width="14.85546875" customWidth="1"/>
    <col min="6" max="6" width="15.5703125" customWidth="1"/>
    <col min="7" max="7" width="14" customWidth="1"/>
    <col min="8" max="8" width="13.7109375" bestFit="1" customWidth="1"/>
    <col min="9" max="9" width="34.42578125" customWidth="1"/>
    <col min="10" max="10" width="39.85546875" style="19" customWidth="1"/>
    <col min="11" max="13" width="12.7109375" customWidth="1"/>
    <col min="14" max="14" width="14" customWidth="1"/>
    <col min="15" max="15" width="46.7109375" customWidth="1"/>
    <col min="16" max="16" width="34.5703125" customWidth="1"/>
  </cols>
  <sheetData>
    <row r="2" spans="1:16" ht="23.25" x14ac:dyDescent="0.35">
      <c r="F2" s="26" t="s">
        <v>47</v>
      </c>
      <c r="G2" s="26"/>
      <c r="H2" s="26"/>
      <c r="I2" s="26"/>
      <c r="J2" s="26"/>
      <c r="O2" s="26"/>
      <c r="P2" s="26"/>
    </row>
    <row r="3" spans="1:16" ht="23.25" x14ac:dyDescent="0.35">
      <c r="O3" s="79"/>
      <c r="P3" s="79"/>
    </row>
    <row r="4" spans="1:16" ht="23.25" x14ac:dyDescent="0.35">
      <c r="F4" s="26" t="s">
        <v>48</v>
      </c>
      <c r="G4" s="26"/>
      <c r="H4" s="26"/>
      <c r="I4" s="26"/>
      <c r="J4" s="26"/>
      <c r="O4" s="106"/>
      <c r="P4" s="106"/>
    </row>
    <row r="5" spans="1:16" ht="23.25" x14ac:dyDescent="0.35">
      <c r="F5" s="26" t="s">
        <v>49</v>
      </c>
      <c r="G5" s="26"/>
      <c r="H5" s="26"/>
      <c r="I5" s="26"/>
      <c r="J5" s="26"/>
      <c r="O5" s="106"/>
      <c r="P5" s="106"/>
    </row>
    <row r="6" spans="1:16" ht="23.25" x14ac:dyDescent="0.35">
      <c r="F6" s="26" t="s">
        <v>80</v>
      </c>
      <c r="G6" s="26"/>
      <c r="H6" s="26"/>
      <c r="I6" s="26"/>
      <c r="J6" s="26"/>
      <c r="O6" s="106"/>
      <c r="P6" s="106"/>
    </row>
    <row r="7" spans="1:16" ht="23.25" x14ac:dyDescent="0.35">
      <c r="O7" s="27"/>
      <c r="P7" s="27"/>
    </row>
    <row r="8" spans="1:16" ht="45.75" customHeight="1" x14ac:dyDescent="0.35">
      <c r="A8" s="97" t="s">
        <v>81</v>
      </c>
      <c r="B8" s="97"/>
      <c r="C8" s="97"/>
      <c r="D8" s="97"/>
      <c r="E8" s="97"/>
      <c r="F8" s="97"/>
      <c r="G8" s="97"/>
      <c r="H8" s="97"/>
      <c r="I8" s="97"/>
      <c r="J8" s="97"/>
      <c r="K8" s="35"/>
      <c r="L8" s="35"/>
      <c r="M8" s="35"/>
      <c r="N8" s="35"/>
      <c r="O8" s="35"/>
      <c r="P8" s="27"/>
    </row>
    <row r="9" spans="1:16" ht="24" thickBot="1" x14ac:dyDescent="0.4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7"/>
    </row>
    <row r="10" spans="1:16" ht="24" thickBot="1" x14ac:dyDescent="0.4">
      <c r="A10" s="104" t="s">
        <v>0</v>
      </c>
      <c r="B10" s="88" t="s">
        <v>53</v>
      </c>
      <c r="C10" s="88" t="s">
        <v>54</v>
      </c>
      <c r="D10" s="90" t="s">
        <v>55</v>
      </c>
      <c r="E10" s="91"/>
      <c r="F10" s="91"/>
      <c r="G10" s="91"/>
      <c r="H10" s="92"/>
      <c r="I10" s="88" t="s">
        <v>4</v>
      </c>
      <c r="J10" s="101" t="s">
        <v>56</v>
      </c>
      <c r="K10" s="28"/>
      <c r="L10" s="28"/>
      <c r="M10" s="28"/>
      <c r="N10" s="28"/>
      <c r="O10" s="28"/>
      <c r="P10" s="27"/>
    </row>
    <row r="11" spans="1:16" ht="24" thickBot="1" x14ac:dyDescent="0.4">
      <c r="A11" s="104"/>
      <c r="B11" s="88"/>
      <c r="C11" s="89"/>
      <c r="D11" s="76" t="s">
        <v>57</v>
      </c>
      <c r="E11" s="94" t="s">
        <v>19</v>
      </c>
      <c r="F11" s="94" t="s">
        <v>17</v>
      </c>
      <c r="G11" s="94" t="s">
        <v>18</v>
      </c>
      <c r="H11" s="95" t="s">
        <v>20</v>
      </c>
      <c r="I11" s="88"/>
      <c r="J11" s="101"/>
      <c r="K11" s="28"/>
      <c r="L11" s="28"/>
      <c r="M11" s="28"/>
      <c r="N11" s="28"/>
      <c r="O11" s="28"/>
      <c r="P11" s="27"/>
    </row>
    <row r="12" spans="1:16" ht="164.25" customHeight="1" x14ac:dyDescent="0.35">
      <c r="A12" s="105"/>
      <c r="B12" s="103"/>
      <c r="C12" s="90"/>
      <c r="D12" s="93"/>
      <c r="E12" s="94"/>
      <c r="F12" s="94"/>
      <c r="G12" s="94"/>
      <c r="H12" s="96"/>
      <c r="I12" s="103"/>
      <c r="J12" s="102"/>
      <c r="K12" s="28"/>
      <c r="L12" s="28"/>
      <c r="M12" s="28"/>
      <c r="N12" s="28"/>
      <c r="O12" s="28"/>
      <c r="P12" s="27"/>
    </row>
    <row r="13" spans="1:16" ht="23.25" x14ac:dyDescent="0.35">
      <c r="A13" s="36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28"/>
      <c r="L13" s="28"/>
      <c r="M13" s="28"/>
      <c r="N13" s="28"/>
      <c r="O13" s="28"/>
      <c r="P13" s="27"/>
    </row>
    <row r="14" spans="1:16" ht="23.25" x14ac:dyDescent="0.35">
      <c r="A14" s="62" t="s">
        <v>59</v>
      </c>
      <c r="B14" s="37" t="s">
        <v>58</v>
      </c>
      <c r="C14" s="38"/>
      <c r="D14" s="39"/>
      <c r="E14" s="38"/>
      <c r="F14" s="39"/>
      <c r="G14" s="39"/>
      <c r="H14" s="39"/>
      <c r="I14" s="39"/>
      <c r="J14" s="40"/>
      <c r="K14" s="28"/>
      <c r="L14" s="28"/>
      <c r="M14" s="28"/>
      <c r="N14" s="28"/>
      <c r="O14" s="28"/>
      <c r="P14" s="27"/>
    </row>
    <row r="15" spans="1:16" ht="21" customHeight="1" x14ac:dyDescent="0.35">
      <c r="A15" s="63"/>
      <c r="B15" s="107" t="s">
        <v>63</v>
      </c>
      <c r="C15" s="108"/>
      <c r="D15" s="108"/>
      <c r="E15" s="108"/>
      <c r="F15" s="108"/>
      <c r="G15" s="108"/>
      <c r="H15" s="108"/>
      <c r="I15" s="108"/>
      <c r="J15" s="109"/>
      <c r="K15" s="28"/>
      <c r="L15" s="28"/>
      <c r="M15" s="28"/>
      <c r="N15" s="28"/>
      <c r="O15" s="28"/>
      <c r="P15" s="27"/>
    </row>
    <row r="16" spans="1:16" ht="23.25" x14ac:dyDescent="0.35">
      <c r="A16" s="62" t="s">
        <v>59</v>
      </c>
      <c r="B16" s="41" t="s">
        <v>60</v>
      </c>
      <c r="C16" s="42"/>
      <c r="D16" s="43"/>
      <c r="E16" s="42"/>
      <c r="F16" s="43"/>
      <c r="G16" s="43"/>
      <c r="H16" s="43"/>
      <c r="I16" s="43"/>
      <c r="J16" s="44"/>
      <c r="K16" s="28"/>
      <c r="L16" s="28"/>
      <c r="M16" s="28"/>
      <c r="N16" s="28"/>
      <c r="O16" s="28"/>
      <c r="P16" s="27"/>
    </row>
    <row r="17" spans="1:16" ht="45" customHeight="1" x14ac:dyDescent="0.35">
      <c r="A17" s="63"/>
      <c r="B17" s="107" t="s">
        <v>64</v>
      </c>
      <c r="C17" s="108"/>
      <c r="D17" s="108"/>
      <c r="E17" s="108"/>
      <c r="F17" s="108"/>
      <c r="G17" s="108"/>
      <c r="H17" s="108"/>
      <c r="I17" s="108"/>
      <c r="J17" s="109"/>
      <c r="K17" s="28"/>
      <c r="L17" s="28"/>
      <c r="M17" s="28"/>
      <c r="N17" s="28"/>
      <c r="O17" s="28"/>
      <c r="P17" s="27"/>
    </row>
    <row r="18" spans="1:16" ht="30.75" customHeight="1" x14ac:dyDescent="0.35">
      <c r="A18" s="66" t="s">
        <v>61</v>
      </c>
      <c r="B18" s="68" t="s">
        <v>40</v>
      </c>
      <c r="C18" s="45">
        <v>2016</v>
      </c>
      <c r="D18" s="50">
        <f>SUM(E18:F18)</f>
        <v>2786.6</v>
      </c>
      <c r="E18" s="50">
        <v>2786.6</v>
      </c>
      <c r="F18" s="50">
        <v>0</v>
      </c>
      <c r="G18" s="46"/>
      <c r="H18" s="46"/>
      <c r="I18" s="64" t="s">
        <v>79</v>
      </c>
      <c r="J18" s="64" t="s">
        <v>65</v>
      </c>
      <c r="K18" s="28"/>
      <c r="L18" s="28"/>
      <c r="M18" s="28"/>
      <c r="N18" s="28"/>
      <c r="O18" s="28"/>
      <c r="P18" s="27"/>
    </row>
    <row r="19" spans="1:16" ht="30.75" customHeight="1" x14ac:dyDescent="0.35">
      <c r="A19" s="67"/>
      <c r="B19" s="69"/>
      <c r="C19" s="45">
        <v>2017</v>
      </c>
      <c r="D19" s="50">
        <f t="shared" ref="D19:D30" si="0">SUM(E19:F19)</f>
        <v>2534</v>
      </c>
      <c r="E19" s="50">
        <v>2534</v>
      </c>
      <c r="F19" s="50">
        <v>0</v>
      </c>
      <c r="G19" s="46"/>
      <c r="H19" s="46"/>
      <c r="I19" s="65"/>
      <c r="J19" s="65"/>
      <c r="K19" s="28"/>
      <c r="L19" s="28"/>
      <c r="M19" s="28"/>
      <c r="N19" s="28"/>
      <c r="O19" s="28"/>
      <c r="P19" s="27"/>
    </row>
    <row r="20" spans="1:16" ht="29.25" customHeight="1" x14ac:dyDescent="0.35">
      <c r="A20" s="67"/>
      <c r="B20" s="69"/>
      <c r="C20" s="45">
        <v>2018</v>
      </c>
      <c r="D20" s="50">
        <f t="shared" si="0"/>
        <v>1865.1</v>
      </c>
      <c r="E20" s="50">
        <v>1865.1</v>
      </c>
      <c r="F20" s="50">
        <v>0</v>
      </c>
      <c r="G20" s="46"/>
      <c r="H20" s="46"/>
      <c r="I20" s="65"/>
      <c r="J20" s="65"/>
      <c r="K20" s="28"/>
      <c r="L20" s="28"/>
      <c r="M20" s="28"/>
      <c r="N20" s="28"/>
      <c r="O20" s="28"/>
      <c r="P20" s="27"/>
    </row>
    <row r="21" spans="1:16" ht="31.5" customHeight="1" x14ac:dyDescent="0.35">
      <c r="A21" s="67"/>
      <c r="B21" s="69"/>
      <c r="C21" s="45">
        <v>2019</v>
      </c>
      <c r="D21" s="50">
        <f t="shared" si="0"/>
        <v>0</v>
      </c>
      <c r="E21" s="50">
        <v>0</v>
      </c>
      <c r="F21" s="50">
        <v>0</v>
      </c>
      <c r="G21" s="46"/>
      <c r="H21" s="46"/>
      <c r="I21" s="65"/>
      <c r="J21" s="65"/>
      <c r="K21" s="28"/>
      <c r="L21" s="28"/>
      <c r="M21" s="28"/>
      <c r="N21" s="28"/>
      <c r="O21" s="28"/>
      <c r="P21" s="27"/>
    </row>
    <row r="22" spans="1:16" ht="30.75" customHeight="1" x14ac:dyDescent="0.35">
      <c r="A22" s="67"/>
      <c r="B22" s="69"/>
      <c r="C22" s="45">
        <v>2020</v>
      </c>
      <c r="D22" s="50">
        <f t="shared" si="0"/>
        <v>3000</v>
      </c>
      <c r="E22" s="50">
        <v>3000</v>
      </c>
      <c r="F22" s="50">
        <v>0</v>
      </c>
      <c r="G22" s="46"/>
      <c r="H22" s="46"/>
      <c r="I22" s="65"/>
      <c r="J22" s="65"/>
      <c r="K22" s="28"/>
      <c r="L22" s="28"/>
      <c r="M22" s="28"/>
      <c r="N22" s="28"/>
      <c r="O22" s="28"/>
      <c r="P22" s="27"/>
    </row>
    <row r="23" spans="1:16" ht="29.25" customHeight="1" x14ac:dyDescent="0.35">
      <c r="A23" s="67"/>
      <c r="B23" s="69"/>
      <c r="C23" s="45">
        <v>2021</v>
      </c>
      <c r="D23" s="50">
        <f t="shared" si="0"/>
        <v>20579.3</v>
      </c>
      <c r="E23" s="50">
        <v>3256.3</v>
      </c>
      <c r="F23" s="50">
        <v>17323</v>
      </c>
      <c r="G23" s="46"/>
      <c r="H23" s="46"/>
      <c r="I23" s="65"/>
      <c r="J23" s="65"/>
      <c r="K23" s="28"/>
      <c r="L23" s="28"/>
      <c r="M23" s="28"/>
      <c r="N23" s="28"/>
      <c r="O23" s="28"/>
      <c r="P23" s="27"/>
    </row>
    <row r="24" spans="1:16" ht="28.5" customHeight="1" x14ac:dyDescent="0.35">
      <c r="A24" s="67"/>
      <c r="B24" s="69"/>
      <c r="C24" s="45">
        <v>2022</v>
      </c>
      <c r="D24" s="50">
        <f t="shared" si="0"/>
        <v>35602.199999999997</v>
      </c>
      <c r="E24" s="50">
        <v>8952</v>
      </c>
      <c r="F24" s="50">
        <v>26650.2</v>
      </c>
      <c r="G24" s="46"/>
      <c r="H24" s="46"/>
      <c r="I24" s="65"/>
      <c r="J24" s="65"/>
      <c r="K24" s="28"/>
      <c r="L24" s="28"/>
      <c r="M24" s="28"/>
      <c r="N24" s="28"/>
      <c r="O24" s="28"/>
      <c r="P24" s="27"/>
    </row>
    <row r="25" spans="1:16" ht="29.25" customHeight="1" x14ac:dyDescent="0.3">
      <c r="A25" s="67"/>
      <c r="B25" s="69"/>
      <c r="C25" s="45">
        <v>2023</v>
      </c>
      <c r="D25" s="50">
        <f t="shared" si="0"/>
        <v>5230.8</v>
      </c>
      <c r="E25" s="50">
        <v>5230.8</v>
      </c>
      <c r="F25" s="50">
        <v>0</v>
      </c>
      <c r="G25" s="46"/>
      <c r="H25" s="46"/>
      <c r="I25" s="65"/>
      <c r="J25" s="65"/>
    </row>
    <row r="26" spans="1:16" ht="31.5" customHeight="1" x14ac:dyDescent="0.3">
      <c r="A26" s="67"/>
      <c r="B26" s="69"/>
      <c r="C26" s="45">
        <v>2024</v>
      </c>
      <c r="D26" s="50">
        <f t="shared" si="0"/>
        <v>8122.5</v>
      </c>
      <c r="E26" s="50">
        <v>8122.5</v>
      </c>
      <c r="F26" s="50">
        <v>0</v>
      </c>
      <c r="G26" s="46"/>
      <c r="H26" s="46"/>
      <c r="I26" s="65"/>
      <c r="J26" s="65"/>
    </row>
    <row r="27" spans="1:16" ht="33.75" customHeight="1" x14ac:dyDescent="0.3">
      <c r="A27" s="67"/>
      <c r="B27" s="69"/>
      <c r="C27" s="45">
        <v>2025</v>
      </c>
      <c r="D27" s="50">
        <f t="shared" si="0"/>
        <v>6302.1</v>
      </c>
      <c r="E27" s="50">
        <v>6302.1</v>
      </c>
      <c r="F27" s="50">
        <v>0</v>
      </c>
      <c r="G27" s="46"/>
      <c r="H27" s="46"/>
      <c r="I27" s="65"/>
      <c r="J27" s="65"/>
    </row>
    <row r="28" spans="1:16" ht="26.25" customHeight="1" x14ac:dyDescent="0.3">
      <c r="A28" s="67"/>
      <c r="B28" s="69"/>
      <c r="C28" s="45">
        <v>2026</v>
      </c>
      <c r="D28" s="50">
        <f t="shared" si="0"/>
        <v>132664.1</v>
      </c>
      <c r="E28" s="50">
        <f>6145.1+9762.3</f>
        <v>15907.4</v>
      </c>
      <c r="F28" s="50">
        <v>116756.7</v>
      </c>
      <c r="G28" s="46"/>
      <c r="H28" s="46"/>
      <c r="I28" s="65"/>
      <c r="J28" s="65"/>
    </row>
    <row r="29" spans="1:16" ht="30" customHeight="1" x14ac:dyDescent="0.3">
      <c r="A29" s="67"/>
      <c r="B29" s="69"/>
      <c r="C29" s="45">
        <v>2027</v>
      </c>
      <c r="D29" s="50">
        <f t="shared" si="0"/>
        <v>5843</v>
      </c>
      <c r="E29" s="50">
        <v>5843</v>
      </c>
      <c r="F29" s="50">
        <v>0</v>
      </c>
      <c r="G29" s="46"/>
      <c r="H29" s="46"/>
      <c r="I29" s="65"/>
      <c r="J29" s="65"/>
    </row>
    <row r="30" spans="1:16" ht="30" customHeight="1" x14ac:dyDescent="0.3">
      <c r="A30" s="67"/>
      <c r="B30" s="69"/>
      <c r="C30" s="48">
        <v>2028</v>
      </c>
      <c r="D30" s="50">
        <f t="shared" si="0"/>
        <v>5981.3</v>
      </c>
      <c r="E30" s="50">
        <v>5981.3</v>
      </c>
      <c r="F30" s="50">
        <v>0</v>
      </c>
      <c r="G30" s="49"/>
      <c r="H30" s="49"/>
      <c r="I30" s="65"/>
      <c r="J30" s="65"/>
    </row>
    <row r="31" spans="1:16" ht="33" customHeight="1" x14ac:dyDescent="0.3">
      <c r="A31" s="67"/>
      <c r="B31" s="69"/>
      <c r="C31" s="48" t="s">
        <v>62</v>
      </c>
      <c r="D31" s="50">
        <f>SUM(E31:F31)</f>
        <v>230511</v>
      </c>
      <c r="E31" s="50">
        <f>SUM(E18:E30)</f>
        <v>69781.100000000006</v>
      </c>
      <c r="F31" s="50">
        <f>SUM(F18:F30)</f>
        <v>160729.9</v>
      </c>
      <c r="G31" s="49"/>
      <c r="H31" s="49"/>
      <c r="I31" s="65"/>
      <c r="J31" s="65"/>
    </row>
    <row r="32" spans="1:16" ht="33" customHeight="1" x14ac:dyDescent="0.3">
      <c r="A32" s="98" t="s">
        <v>66</v>
      </c>
      <c r="B32" s="99" t="s">
        <v>67</v>
      </c>
      <c r="C32" s="45">
        <v>2016</v>
      </c>
      <c r="D32" s="50">
        <v>0</v>
      </c>
      <c r="E32" s="50">
        <v>0</v>
      </c>
      <c r="F32" s="50">
        <v>0</v>
      </c>
      <c r="G32" s="50"/>
      <c r="H32" s="50"/>
      <c r="I32" s="100" t="s">
        <v>34</v>
      </c>
      <c r="J32" s="100" t="s">
        <v>76</v>
      </c>
    </row>
    <row r="33" spans="1:10" ht="33" customHeight="1" x14ac:dyDescent="0.3">
      <c r="A33" s="63"/>
      <c r="B33" s="69"/>
      <c r="C33" s="45">
        <v>2017</v>
      </c>
      <c r="D33" s="50">
        <v>0</v>
      </c>
      <c r="E33" s="50">
        <v>0</v>
      </c>
      <c r="F33" s="50">
        <v>0</v>
      </c>
      <c r="G33" s="50"/>
      <c r="H33" s="50"/>
      <c r="I33" s="100"/>
      <c r="J33" s="100"/>
    </row>
    <row r="34" spans="1:10" ht="33" customHeight="1" x14ac:dyDescent="0.3">
      <c r="A34" s="63"/>
      <c r="B34" s="69"/>
      <c r="C34" s="45">
        <v>2018</v>
      </c>
      <c r="D34" s="50">
        <v>0</v>
      </c>
      <c r="E34" s="50">
        <v>0</v>
      </c>
      <c r="F34" s="50">
        <v>0</v>
      </c>
      <c r="G34" s="50"/>
      <c r="H34" s="50"/>
      <c r="I34" s="100"/>
      <c r="J34" s="100"/>
    </row>
    <row r="35" spans="1:10" ht="33" customHeight="1" x14ac:dyDescent="0.3">
      <c r="A35" s="63"/>
      <c r="B35" s="69"/>
      <c r="C35" s="45">
        <v>2019</v>
      </c>
      <c r="D35" s="50">
        <v>0</v>
      </c>
      <c r="E35" s="50">
        <v>0</v>
      </c>
      <c r="F35" s="50">
        <v>0</v>
      </c>
      <c r="G35" s="50"/>
      <c r="H35" s="50"/>
      <c r="I35" s="100"/>
      <c r="J35" s="100"/>
    </row>
    <row r="36" spans="1:10" ht="33" customHeight="1" x14ac:dyDescent="0.3">
      <c r="A36" s="63"/>
      <c r="B36" s="69"/>
      <c r="C36" s="45">
        <v>2020</v>
      </c>
      <c r="D36" s="50">
        <v>0</v>
      </c>
      <c r="E36" s="50">
        <v>0</v>
      </c>
      <c r="F36" s="50">
        <v>0</v>
      </c>
      <c r="G36" s="50"/>
      <c r="H36" s="50"/>
      <c r="I36" s="100"/>
      <c r="J36" s="100"/>
    </row>
    <row r="37" spans="1:10" ht="33" customHeight="1" x14ac:dyDescent="0.3">
      <c r="A37" s="63"/>
      <c r="B37" s="69"/>
      <c r="C37" s="45">
        <v>2021</v>
      </c>
      <c r="D37" s="50">
        <f>SUM(E37:F37)</f>
        <v>18925.224399999999</v>
      </c>
      <c r="E37" s="50">
        <v>1602.2244000000001</v>
      </c>
      <c r="F37" s="50">
        <v>17323</v>
      </c>
      <c r="G37" s="50"/>
      <c r="H37" s="50"/>
      <c r="I37" s="100"/>
      <c r="J37" s="100"/>
    </row>
    <row r="38" spans="1:10" ht="33" customHeight="1" x14ac:dyDescent="0.3">
      <c r="A38" s="63"/>
      <c r="B38" s="69"/>
      <c r="C38" s="45">
        <v>2022</v>
      </c>
      <c r="D38" s="50">
        <f>SUM(E38:F38)</f>
        <v>31525.7</v>
      </c>
      <c r="E38" s="50">
        <f>1402.7+1072.8+2400</f>
        <v>4875.5</v>
      </c>
      <c r="F38" s="50">
        <v>26650.2</v>
      </c>
      <c r="G38" s="50"/>
      <c r="H38" s="50"/>
      <c r="I38" s="100"/>
      <c r="J38" s="100"/>
    </row>
    <row r="39" spans="1:10" ht="33" customHeight="1" x14ac:dyDescent="0.3">
      <c r="A39" s="63"/>
      <c r="B39" s="69"/>
      <c r="C39" s="48" t="s">
        <v>62</v>
      </c>
      <c r="D39" s="51">
        <f>SUM(E39:F39)</f>
        <v>50450.924399999996</v>
      </c>
      <c r="E39" s="51">
        <f>SUM(E32:E38)</f>
        <v>6477.7244000000001</v>
      </c>
      <c r="F39" s="51">
        <f>SUM(F32:F38)</f>
        <v>43973.2</v>
      </c>
      <c r="G39" s="51"/>
      <c r="H39" s="51"/>
      <c r="I39" s="100"/>
      <c r="J39" s="100"/>
    </row>
    <row r="40" spans="1:10" ht="74.25" customHeight="1" x14ac:dyDescent="0.3">
      <c r="A40" s="80" t="s">
        <v>73</v>
      </c>
      <c r="B40" s="76" t="s">
        <v>74</v>
      </c>
      <c r="C40" s="42">
        <v>2026</v>
      </c>
      <c r="D40" s="51">
        <f>SUM(E40:F40)</f>
        <v>122901.8</v>
      </c>
      <c r="E40" s="51">
        <v>6145.1</v>
      </c>
      <c r="F40" s="51">
        <v>116756.7</v>
      </c>
      <c r="G40" s="51"/>
      <c r="H40" s="51"/>
      <c r="I40" s="76" t="s">
        <v>75</v>
      </c>
      <c r="J40" s="76" t="s">
        <v>76</v>
      </c>
    </row>
    <row r="41" spans="1:10" ht="33" customHeight="1" x14ac:dyDescent="0.3">
      <c r="A41" s="81"/>
      <c r="B41" s="77"/>
      <c r="C41" s="42">
        <v>2027</v>
      </c>
      <c r="D41" s="51">
        <f t="shared" ref="D41:D42" si="1">SUM(E41:F41)</f>
        <v>0</v>
      </c>
      <c r="E41" s="51">
        <v>0</v>
      </c>
      <c r="F41" s="51">
        <v>0</v>
      </c>
      <c r="G41" s="51"/>
      <c r="H41" s="51"/>
      <c r="I41" s="77"/>
      <c r="J41" s="77"/>
    </row>
    <row r="42" spans="1:10" ht="33" customHeight="1" x14ac:dyDescent="0.3">
      <c r="A42" s="81"/>
      <c r="B42" s="77"/>
      <c r="C42" s="42">
        <v>2028</v>
      </c>
      <c r="D42" s="51">
        <f t="shared" si="1"/>
        <v>0</v>
      </c>
      <c r="E42" s="51">
        <v>0</v>
      </c>
      <c r="F42" s="51">
        <v>0</v>
      </c>
      <c r="G42" s="51"/>
      <c r="H42" s="51"/>
      <c r="I42" s="77"/>
      <c r="J42" s="77"/>
    </row>
    <row r="43" spans="1:10" ht="33" customHeight="1" x14ac:dyDescent="0.3">
      <c r="A43" s="82"/>
      <c r="B43" s="78"/>
      <c r="C43" s="42" t="s">
        <v>62</v>
      </c>
      <c r="D43" s="51">
        <f>SUM(D40:D42)</f>
        <v>122901.8</v>
      </c>
      <c r="E43" s="51">
        <f>SUM(E40:E42)</f>
        <v>6145.1</v>
      </c>
      <c r="F43" s="51">
        <f>SUM(F40:F42)</f>
        <v>116756.7</v>
      </c>
      <c r="G43" s="51"/>
      <c r="H43" s="51"/>
      <c r="I43" s="78"/>
      <c r="J43" s="78"/>
    </row>
    <row r="44" spans="1:10" ht="33" customHeight="1" x14ac:dyDescent="0.3">
      <c r="A44" s="80" t="s">
        <v>68</v>
      </c>
      <c r="B44" s="83" t="s">
        <v>30</v>
      </c>
      <c r="C44" s="45">
        <v>2016</v>
      </c>
      <c r="D44" s="50">
        <f>SUM(E44:F44)</f>
        <v>0</v>
      </c>
      <c r="E44" s="50">
        <v>0</v>
      </c>
      <c r="F44" s="50">
        <v>0</v>
      </c>
      <c r="G44" s="50"/>
      <c r="H44" s="50"/>
      <c r="I44" s="76" t="s">
        <v>31</v>
      </c>
      <c r="J44" s="76" t="s">
        <v>77</v>
      </c>
    </row>
    <row r="45" spans="1:10" ht="33" customHeight="1" x14ac:dyDescent="0.3">
      <c r="A45" s="81"/>
      <c r="B45" s="84"/>
      <c r="C45" s="45">
        <v>2017</v>
      </c>
      <c r="D45" s="50">
        <f t="shared" ref="D45:D56" si="2">SUM(E45:F45)</f>
        <v>309.10000000000002</v>
      </c>
      <c r="E45" s="50">
        <v>309.10000000000002</v>
      </c>
      <c r="F45" s="50">
        <v>0</v>
      </c>
      <c r="G45" s="50"/>
      <c r="H45" s="50"/>
      <c r="I45" s="77"/>
      <c r="J45" s="77"/>
    </row>
    <row r="46" spans="1:10" ht="33" customHeight="1" x14ac:dyDescent="0.3">
      <c r="A46" s="81"/>
      <c r="B46" s="84"/>
      <c r="C46" s="45">
        <v>2018</v>
      </c>
      <c r="D46" s="50">
        <f t="shared" si="2"/>
        <v>309.10000000000002</v>
      </c>
      <c r="E46" s="50">
        <v>309.10000000000002</v>
      </c>
      <c r="F46" s="50">
        <v>0</v>
      </c>
      <c r="G46" s="50"/>
      <c r="H46" s="50"/>
      <c r="I46" s="77"/>
      <c r="J46" s="77"/>
    </row>
    <row r="47" spans="1:10" ht="33" customHeight="1" x14ac:dyDescent="0.3">
      <c r="A47" s="81"/>
      <c r="B47" s="84"/>
      <c r="C47" s="45">
        <v>2019</v>
      </c>
      <c r="D47" s="50">
        <f t="shared" si="2"/>
        <v>0</v>
      </c>
      <c r="E47" s="50">
        <v>0</v>
      </c>
      <c r="F47" s="50">
        <v>0</v>
      </c>
      <c r="G47" s="50"/>
      <c r="H47" s="50"/>
      <c r="I47" s="77"/>
      <c r="J47" s="77"/>
    </row>
    <row r="48" spans="1:10" ht="33" customHeight="1" x14ac:dyDescent="0.3">
      <c r="A48" s="81"/>
      <c r="B48" s="84"/>
      <c r="C48" s="45">
        <v>2020</v>
      </c>
      <c r="D48" s="50">
        <f t="shared" si="2"/>
        <v>0</v>
      </c>
      <c r="E48" s="50">
        <v>0</v>
      </c>
      <c r="F48" s="50">
        <v>0</v>
      </c>
      <c r="G48" s="50"/>
      <c r="H48" s="50"/>
      <c r="I48" s="77"/>
      <c r="J48" s="77"/>
    </row>
    <row r="49" spans="1:10" ht="33" customHeight="1" x14ac:dyDescent="0.3">
      <c r="A49" s="81"/>
      <c r="B49" s="84"/>
      <c r="C49" s="45">
        <v>2021</v>
      </c>
      <c r="D49" s="50">
        <f t="shared" si="2"/>
        <v>276</v>
      </c>
      <c r="E49" s="50">
        <v>276</v>
      </c>
      <c r="F49" s="50">
        <v>0</v>
      </c>
      <c r="G49" s="50"/>
      <c r="H49" s="50"/>
      <c r="I49" s="77"/>
      <c r="J49" s="77"/>
    </row>
    <row r="50" spans="1:10" ht="33" customHeight="1" x14ac:dyDescent="0.3">
      <c r="A50" s="81"/>
      <c r="B50" s="84"/>
      <c r="C50" s="45">
        <v>2022</v>
      </c>
      <c r="D50" s="50">
        <f t="shared" si="2"/>
        <v>0</v>
      </c>
      <c r="E50" s="50">
        <v>0</v>
      </c>
      <c r="F50" s="50">
        <v>0</v>
      </c>
      <c r="G50" s="50"/>
      <c r="H50" s="50"/>
      <c r="I50" s="77"/>
      <c r="J50" s="77"/>
    </row>
    <row r="51" spans="1:10" ht="33" customHeight="1" x14ac:dyDescent="0.3">
      <c r="A51" s="81"/>
      <c r="B51" s="84"/>
      <c r="C51" s="45">
        <v>2023</v>
      </c>
      <c r="D51" s="50">
        <f t="shared" si="2"/>
        <v>0</v>
      </c>
      <c r="E51" s="50">
        <v>0</v>
      </c>
      <c r="F51" s="50">
        <v>0</v>
      </c>
      <c r="G51" s="50"/>
      <c r="H51" s="50"/>
      <c r="I51" s="77"/>
      <c r="J51" s="77"/>
    </row>
    <row r="52" spans="1:10" ht="33" customHeight="1" x14ac:dyDescent="0.3">
      <c r="A52" s="81"/>
      <c r="B52" s="84"/>
      <c r="C52" s="45">
        <v>2024</v>
      </c>
      <c r="D52" s="50">
        <f t="shared" si="2"/>
        <v>0</v>
      </c>
      <c r="E52" s="50">
        <v>0</v>
      </c>
      <c r="F52" s="50">
        <v>0</v>
      </c>
      <c r="G52" s="50"/>
      <c r="H52" s="50"/>
      <c r="I52" s="77"/>
      <c r="J52" s="77"/>
    </row>
    <row r="53" spans="1:10" ht="33" customHeight="1" x14ac:dyDescent="0.3">
      <c r="A53" s="81"/>
      <c r="B53" s="84"/>
      <c r="C53" s="45">
        <v>2025</v>
      </c>
      <c r="D53" s="50">
        <f t="shared" si="2"/>
        <v>0</v>
      </c>
      <c r="E53" s="50">
        <v>0</v>
      </c>
      <c r="F53" s="50">
        <v>0</v>
      </c>
      <c r="G53" s="50"/>
      <c r="H53" s="50"/>
      <c r="I53" s="77"/>
      <c r="J53" s="77"/>
    </row>
    <row r="54" spans="1:10" ht="33" customHeight="1" x14ac:dyDescent="0.3">
      <c r="A54" s="81"/>
      <c r="B54" s="84"/>
      <c r="C54" s="45">
        <v>2026</v>
      </c>
      <c r="D54" s="50">
        <f t="shared" si="2"/>
        <v>0</v>
      </c>
      <c r="E54" s="50">
        <v>0</v>
      </c>
      <c r="F54" s="50">
        <v>0</v>
      </c>
      <c r="G54" s="50"/>
      <c r="H54" s="50"/>
      <c r="I54" s="77"/>
      <c r="J54" s="77"/>
    </row>
    <row r="55" spans="1:10" ht="33" customHeight="1" x14ac:dyDescent="0.3">
      <c r="A55" s="81"/>
      <c r="B55" s="84"/>
      <c r="C55" s="48">
        <v>2027</v>
      </c>
      <c r="D55" s="50">
        <f t="shared" si="2"/>
        <v>0</v>
      </c>
      <c r="E55" s="50">
        <v>0</v>
      </c>
      <c r="F55" s="50">
        <v>0</v>
      </c>
      <c r="G55" s="50"/>
      <c r="H55" s="50"/>
      <c r="I55" s="77"/>
      <c r="J55" s="77"/>
    </row>
    <row r="56" spans="1:10" ht="33" customHeight="1" x14ac:dyDescent="0.3">
      <c r="A56" s="81"/>
      <c r="B56" s="85"/>
      <c r="C56" s="36">
        <v>2028</v>
      </c>
      <c r="D56" s="50">
        <f t="shared" si="2"/>
        <v>0</v>
      </c>
      <c r="E56" s="50">
        <v>0</v>
      </c>
      <c r="F56" s="50">
        <v>0</v>
      </c>
      <c r="G56" s="50"/>
      <c r="H56" s="50"/>
      <c r="I56" s="77"/>
      <c r="J56" s="77"/>
    </row>
    <row r="57" spans="1:10" ht="33" customHeight="1" x14ac:dyDescent="0.3">
      <c r="A57" s="82"/>
      <c r="B57" s="86"/>
      <c r="C57" s="36" t="s">
        <v>62</v>
      </c>
      <c r="D57" s="50">
        <f>SUM(D44:D55)</f>
        <v>894.2</v>
      </c>
      <c r="E57" s="50">
        <f>SUM(E44:E56)</f>
        <v>894.2</v>
      </c>
      <c r="F57" s="50">
        <v>0</v>
      </c>
      <c r="G57" s="50"/>
      <c r="H57" s="50"/>
      <c r="I57" s="78"/>
      <c r="J57" s="78"/>
    </row>
    <row r="58" spans="1:10" ht="33" customHeight="1" x14ac:dyDescent="0.3">
      <c r="A58" s="80" t="s">
        <v>69</v>
      </c>
      <c r="B58" s="87" t="s">
        <v>26</v>
      </c>
      <c r="C58" s="45">
        <v>2016</v>
      </c>
      <c r="D58" s="50">
        <f>SUM(E58:F58)</f>
        <v>0</v>
      </c>
      <c r="E58" s="50">
        <v>0</v>
      </c>
      <c r="F58" s="50">
        <v>0</v>
      </c>
      <c r="G58" s="50"/>
      <c r="H58" s="50"/>
      <c r="I58" s="76" t="s">
        <v>45</v>
      </c>
      <c r="J58" s="76" t="s">
        <v>78</v>
      </c>
    </row>
    <row r="59" spans="1:10" ht="33" customHeight="1" x14ac:dyDescent="0.3">
      <c r="A59" s="81"/>
      <c r="B59" s="85"/>
      <c r="C59" s="45">
        <v>2017</v>
      </c>
      <c r="D59" s="50">
        <f t="shared" ref="D59:D70" si="3">SUM(E59:F59)</f>
        <v>0</v>
      </c>
      <c r="E59" s="50">
        <v>0</v>
      </c>
      <c r="F59" s="50">
        <v>0</v>
      </c>
      <c r="G59" s="50"/>
      <c r="H59" s="50"/>
      <c r="I59" s="77"/>
      <c r="J59" s="77"/>
    </row>
    <row r="60" spans="1:10" ht="33" customHeight="1" x14ac:dyDescent="0.3">
      <c r="A60" s="81"/>
      <c r="B60" s="85"/>
      <c r="C60" s="45">
        <v>2018</v>
      </c>
      <c r="D60" s="50">
        <f t="shared" si="3"/>
        <v>0</v>
      </c>
      <c r="E60" s="50">
        <v>0</v>
      </c>
      <c r="F60" s="50">
        <v>0</v>
      </c>
      <c r="G60" s="50"/>
      <c r="H60" s="50"/>
      <c r="I60" s="77"/>
      <c r="J60" s="77"/>
    </row>
    <row r="61" spans="1:10" ht="33" customHeight="1" x14ac:dyDescent="0.3">
      <c r="A61" s="81"/>
      <c r="B61" s="85"/>
      <c r="C61" s="45">
        <v>2019</v>
      </c>
      <c r="D61" s="50">
        <f t="shared" si="3"/>
        <v>4624.8</v>
      </c>
      <c r="E61" s="52">
        <v>4624.8</v>
      </c>
      <c r="F61" s="50">
        <v>0</v>
      </c>
      <c r="G61" s="50"/>
      <c r="H61" s="50"/>
      <c r="I61" s="77"/>
      <c r="J61" s="77"/>
    </row>
    <row r="62" spans="1:10" ht="33" customHeight="1" x14ac:dyDescent="0.3">
      <c r="A62" s="81"/>
      <c r="B62" s="85"/>
      <c r="C62" s="45">
        <v>2020</v>
      </c>
      <c r="D62" s="50">
        <f t="shared" si="3"/>
        <v>269.2</v>
      </c>
      <c r="E62" s="53">
        <v>269.2</v>
      </c>
      <c r="F62" s="50">
        <v>0</v>
      </c>
      <c r="G62" s="50"/>
      <c r="H62" s="50"/>
      <c r="I62" s="77"/>
      <c r="J62" s="77"/>
    </row>
    <row r="63" spans="1:10" ht="33" customHeight="1" x14ac:dyDescent="0.3">
      <c r="A63" s="81"/>
      <c r="B63" s="85"/>
      <c r="C63" s="45">
        <v>2021</v>
      </c>
      <c r="D63" s="50">
        <f t="shared" si="3"/>
        <v>155.86815999999999</v>
      </c>
      <c r="E63" s="54">
        <v>155.86815999999999</v>
      </c>
      <c r="F63" s="50">
        <v>0</v>
      </c>
      <c r="G63" s="50"/>
      <c r="H63" s="50"/>
      <c r="I63" s="77"/>
      <c r="J63" s="77"/>
    </row>
    <row r="64" spans="1:10" ht="33" customHeight="1" x14ac:dyDescent="0.3">
      <c r="A64" s="81"/>
      <c r="B64" s="85"/>
      <c r="C64" s="45">
        <v>2022</v>
      </c>
      <c r="D64" s="50">
        <f t="shared" si="3"/>
        <v>245.5</v>
      </c>
      <c r="E64" s="53">
        <v>245.5</v>
      </c>
      <c r="F64" s="50">
        <v>0</v>
      </c>
      <c r="G64" s="50"/>
      <c r="H64" s="50"/>
      <c r="I64" s="77"/>
      <c r="J64" s="77"/>
    </row>
    <row r="65" spans="1:10" ht="33" customHeight="1" x14ac:dyDescent="0.3">
      <c r="A65" s="81"/>
      <c r="B65" s="85"/>
      <c r="C65" s="45">
        <v>2023</v>
      </c>
      <c r="D65" s="50">
        <f t="shared" si="3"/>
        <v>0</v>
      </c>
      <c r="E65" s="50">
        <v>0</v>
      </c>
      <c r="F65" s="50">
        <v>0</v>
      </c>
      <c r="G65" s="50"/>
      <c r="H65" s="50"/>
      <c r="I65" s="77"/>
      <c r="J65" s="77"/>
    </row>
    <row r="66" spans="1:10" ht="33" customHeight="1" x14ac:dyDescent="0.3">
      <c r="A66" s="81"/>
      <c r="B66" s="85"/>
      <c r="C66" s="45">
        <v>2024</v>
      </c>
      <c r="D66" s="50">
        <f t="shared" si="3"/>
        <v>599</v>
      </c>
      <c r="E66" s="53">
        <v>599</v>
      </c>
      <c r="F66" s="50">
        <v>0</v>
      </c>
      <c r="G66" s="50"/>
      <c r="H66" s="50"/>
      <c r="I66" s="77"/>
      <c r="J66" s="77"/>
    </row>
    <row r="67" spans="1:10" ht="33" customHeight="1" x14ac:dyDescent="0.3">
      <c r="A67" s="81"/>
      <c r="B67" s="85"/>
      <c r="C67" s="45">
        <v>2025</v>
      </c>
      <c r="D67" s="50">
        <f t="shared" si="3"/>
        <v>0</v>
      </c>
      <c r="E67" s="50">
        <v>0</v>
      </c>
      <c r="F67" s="50">
        <v>0</v>
      </c>
      <c r="G67" s="50"/>
      <c r="H67" s="50"/>
      <c r="I67" s="77"/>
      <c r="J67" s="77"/>
    </row>
    <row r="68" spans="1:10" ht="33" customHeight="1" x14ac:dyDescent="0.3">
      <c r="A68" s="81"/>
      <c r="B68" s="85"/>
      <c r="C68" s="45">
        <v>2026</v>
      </c>
      <c r="D68" s="50">
        <f t="shared" si="3"/>
        <v>0</v>
      </c>
      <c r="E68" s="50">
        <v>0</v>
      </c>
      <c r="F68" s="50">
        <v>0</v>
      </c>
      <c r="G68" s="50"/>
      <c r="H68" s="50"/>
      <c r="I68" s="77"/>
      <c r="J68" s="77"/>
    </row>
    <row r="69" spans="1:10" ht="33" customHeight="1" x14ac:dyDescent="0.3">
      <c r="A69" s="81"/>
      <c r="B69" s="85"/>
      <c r="C69" s="48">
        <v>2027</v>
      </c>
      <c r="D69" s="50">
        <f t="shared" si="3"/>
        <v>0</v>
      </c>
      <c r="E69" s="50">
        <v>0</v>
      </c>
      <c r="F69" s="50">
        <v>0</v>
      </c>
      <c r="G69" s="50"/>
      <c r="H69" s="50"/>
      <c r="I69" s="77"/>
      <c r="J69" s="77"/>
    </row>
    <row r="70" spans="1:10" ht="33" customHeight="1" x14ac:dyDescent="0.3">
      <c r="A70" s="81"/>
      <c r="B70" s="85"/>
      <c r="C70" s="36">
        <v>2028</v>
      </c>
      <c r="D70" s="50">
        <f t="shared" si="3"/>
        <v>0</v>
      </c>
      <c r="E70" s="50">
        <v>0</v>
      </c>
      <c r="F70" s="50">
        <v>0</v>
      </c>
      <c r="G70" s="50"/>
      <c r="H70" s="50"/>
      <c r="I70" s="77"/>
      <c r="J70" s="77"/>
    </row>
    <row r="71" spans="1:10" ht="33" customHeight="1" x14ac:dyDescent="0.3">
      <c r="A71" s="82"/>
      <c r="B71" s="86"/>
      <c r="C71" s="36" t="s">
        <v>62</v>
      </c>
      <c r="D71" s="50">
        <f>SUM(E71:F71)</f>
        <v>5894.36816</v>
      </c>
      <c r="E71" s="50">
        <f>SUM(E58:E70)</f>
        <v>5894.36816</v>
      </c>
      <c r="F71" s="50">
        <v>0</v>
      </c>
      <c r="G71" s="50"/>
      <c r="H71" s="50"/>
      <c r="I71" s="78"/>
      <c r="J71" s="78"/>
    </row>
    <row r="72" spans="1:10" ht="33" customHeight="1" x14ac:dyDescent="0.3">
      <c r="A72" s="80" t="s">
        <v>70</v>
      </c>
      <c r="B72" s="87" t="s">
        <v>42</v>
      </c>
      <c r="C72" s="45">
        <v>2016</v>
      </c>
      <c r="D72" s="50">
        <f>SUM(E72:F72)</f>
        <v>0</v>
      </c>
      <c r="E72" s="50">
        <v>0</v>
      </c>
      <c r="F72" s="50">
        <v>0</v>
      </c>
      <c r="G72" s="50"/>
      <c r="H72" s="50"/>
      <c r="I72" s="76" t="s">
        <v>25</v>
      </c>
      <c r="J72" s="76" t="s">
        <v>78</v>
      </c>
    </row>
    <row r="73" spans="1:10" ht="33" customHeight="1" x14ac:dyDescent="0.3">
      <c r="A73" s="81"/>
      <c r="B73" s="85"/>
      <c r="C73" s="45">
        <v>2017</v>
      </c>
      <c r="D73" s="50">
        <f t="shared" ref="D73:D98" si="4">SUM(E73:F73)</f>
        <v>0</v>
      </c>
      <c r="E73" s="50">
        <v>0</v>
      </c>
      <c r="F73" s="50">
        <v>0</v>
      </c>
      <c r="G73" s="50"/>
      <c r="H73" s="50"/>
      <c r="I73" s="77"/>
      <c r="J73" s="77"/>
    </row>
    <row r="74" spans="1:10" ht="33" customHeight="1" x14ac:dyDescent="0.3">
      <c r="A74" s="81"/>
      <c r="B74" s="85"/>
      <c r="C74" s="45">
        <v>2018</v>
      </c>
      <c r="D74" s="50">
        <f t="shared" si="4"/>
        <v>0</v>
      </c>
      <c r="E74" s="50">
        <v>0</v>
      </c>
      <c r="F74" s="50">
        <v>0</v>
      </c>
      <c r="G74" s="50"/>
      <c r="H74" s="50"/>
      <c r="I74" s="77"/>
      <c r="J74" s="77"/>
    </row>
    <row r="75" spans="1:10" ht="33" customHeight="1" x14ac:dyDescent="0.3">
      <c r="A75" s="81"/>
      <c r="B75" s="85"/>
      <c r="C75" s="45">
        <v>2019</v>
      </c>
      <c r="D75" s="50">
        <f t="shared" si="4"/>
        <v>1627.5</v>
      </c>
      <c r="E75" s="55">
        <v>1627.5</v>
      </c>
      <c r="F75" s="50">
        <v>0</v>
      </c>
      <c r="G75" s="50"/>
      <c r="H75" s="50"/>
      <c r="I75" s="77"/>
      <c r="J75" s="77"/>
    </row>
    <row r="76" spans="1:10" ht="33" customHeight="1" x14ac:dyDescent="0.3">
      <c r="A76" s="81"/>
      <c r="B76" s="85"/>
      <c r="C76" s="45">
        <v>2020</v>
      </c>
      <c r="D76" s="50">
        <f t="shared" si="4"/>
        <v>0</v>
      </c>
      <c r="E76" s="50">
        <v>0</v>
      </c>
      <c r="F76" s="50">
        <v>0</v>
      </c>
      <c r="G76" s="50"/>
      <c r="H76" s="50"/>
      <c r="I76" s="77"/>
      <c r="J76" s="77"/>
    </row>
    <row r="77" spans="1:10" ht="33" customHeight="1" x14ac:dyDescent="0.3">
      <c r="A77" s="81"/>
      <c r="B77" s="85"/>
      <c r="C77" s="45">
        <v>2021</v>
      </c>
      <c r="D77" s="50">
        <f t="shared" si="4"/>
        <v>34.825000000000003</v>
      </c>
      <c r="E77" s="54">
        <v>34.825000000000003</v>
      </c>
      <c r="F77" s="50">
        <v>0</v>
      </c>
      <c r="G77" s="50"/>
      <c r="H77" s="50"/>
      <c r="I77" s="77"/>
      <c r="J77" s="77"/>
    </row>
    <row r="78" spans="1:10" ht="33" customHeight="1" x14ac:dyDescent="0.3">
      <c r="A78" s="81"/>
      <c r="B78" s="85"/>
      <c r="C78" s="45">
        <v>2022</v>
      </c>
      <c r="D78" s="50">
        <f t="shared" si="4"/>
        <v>599.29999999999995</v>
      </c>
      <c r="E78" s="53">
        <v>599.29999999999995</v>
      </c>
      <c r="F78" s="50">
        <v>0</v>
      </c>
      <c r="G78" s="50"/>
      <c r="H78" s="50"/>
      <c r="I78" s="77"/>
      <c r="J78" s="77"/>
    </row>
    <row r="79" spans="1:10" ht="33" customHeight="1" x14ac:dyDescent="0.3">
      <c r="A79" s="81"/>
      <c r="B79" s="85"/>
      <c r="C79" s="45">
        <v>2023</v>
      </c>
      <c r="D79" s="50">
        <f t="shared" si="4"/>
        <v>0</v>
      </c>
      <c r="E79" s="50">
        <v>0</v>
      </c>
      <c r="F79" s="50">
        <v>0</v>
      </c>
      <c r="G79" s="50"/>
      <c r="H79" s="50"/>
      <c r="I79" s="77"/>
      <c r="J79" s="77"/>
    </row>
    <row r="80" spans="1:10" ht="33" customHeight="1" x14ac:dyDescent="0.3">
      <c r="A80" s="81"/>
      <c r="B80" s="85"/>
      <c r="C80" s="45">
        <v>2024</v>
      </c>
      <c r="D80" s="50">
        <f t="shared" si="4"/>
        <v>0</v>
      </c>
      <c r="E80" s="50">
        <v>0</v>
      </c>
      <c r="F80" s="50">
        <v>0</v>
      </c>
      <c r="G80" s="50"/>
      <c r="H80" s="50"/>
      <c r="I80" s="77"/>
      <c r="J80" s="77"/>
    </row>
    <row r="81" spans="1:10" ht="33" customHeight="1" x14ac:dyDescent="0.3">
      <c r="A81" s="81"/>
      <c r="B81" s="85"/>
      <c r="C81" s="45">
        <v>2025</v>
      </c>
      <c r="D81" s="50">
        <f t="shared" si="4"/>
        <v>0</v>
      </c>
      <c r="E81" s="50">
        <v>0</v>
      </c>
      <c r="F81" s="50">
        <v>0</v>
      </c>
      <c r="G81" s="50"/>
      <c r="H81" s="50"/>
      <c r="I81" s="77"/>
      <c r="J81" s="77"/>
    </row>
    <row r="82" spans="1:10" ht="33" customHeight="1" x14ac:dyDescent="0.3">
      <c r="A82" s="81"/>
      <c r="B82" s="85"/>
      <c r="C82" s="45">
        <v>2026</v>
      </c>
      <c r="D82" s="50">
        <f t="shared" si="4"/>
        <v>0</v>
      </c>
      <c r="E82" s="50">
        <v>0</v>
      </c>
      <c r="F82" s="50">
        <v>0</v>
      </c>
      <c r="G82" s="50"/>
      <c r="H82" s="50"/>
      <c r="I82" s="77"/>
      <c r="J82" s="77"/>
    </row>
    <row r="83" spans="1:10" ht="33" customHeight="1" x14ac:dyDescent="0.3">
      <c r="A83" s="81"/>
      <c r="B83" s="85"/>
      <c r="C83" s="48">
        <v>2027</v>
      </c>
      <c r="D83" s="50">
        <f t="shared" si="4"/>
        <v>0</v>
      </c>
      <c r="E83" s="50">
        <v>0</v>
      </c>
      <c r="F83" s="50">
        <v>0</v>
      </c>
      <c r="G83" s="50"/>
      <c r="H83" s="50"/>
      <c r="I83" s="77"/>
      <c r="J83" s="77"/>
    </row>
    <row r="84" spans="1:10" ht="33" customHeight="1" x14ac:dyDescent="0.3">
      <c r="A84" s="81"/>
      <c r="B84" s="85"/>
      <c r="C84" s="36">
        <v>2028</v>
      </c>
      <c r="D84" s="50">
        <f t="shared" si="4"/>
        <v>0</v>
      </c>
      <c r="E84" s="50">
        <v>0</v>
      </c>
      <c r="F84" s="50">
        <v>0</v>
      </c>
      <c r="G84" s="50"/>
      <c r="H84" s="50"/>
      <c r="I84" s="77"/>
      <c r="J84" s="77"/>
    </row>
    <row r="85" spans="1:10" ht="33" customHeight="1" x14ac:dyDescent="0.3">
      <c r="A85" s="82"/>
      <c r="B85" s="86"/>
      <c r="C85" s="36" t="s">
        <v>62</v>
      </c>
      <c r="D85" s="50">
        <f t="shared" si="4"/>
        <v>2261.625</v>
      </c>
      <c r="E85" s="50">
        <f>SUM(E72:E84)</f>
        <v>2261.625</v>
      </c>
      <c r="F85" s="50">
        <v>0</v>
      </c>
      <c r="G85" s="50"/>
      <c r="H85" s="50"/>
      <c r="I85" s="78"/>
      <c r="J85" s="78"/>
    </row>
    <row r="86" spans="1:10" ht="33" customHeight="1" x14ac:dyDescent="0.3">
      <c r="A86" s="70" t="s">
        <v>71</v>
      </c>
      <c r="B86" s="71"/>
      <c r="C86" s="56">
        <v>2016</v>
      </c>
      <c r="D86" s="57">
        <f t="shared" si="4"/>
        <v>2786.6</v>
      </c>
      <c r="E86" s="57">
        <f t="shared" ref="E86:F93" si="5">E18+E44+E58+E72</f>
        <v>2786.6</v>
      </c>
      <c r="F86" s="57">
        <f t="shared" si="5"/>
        <v>0</v>
      </c>
      <c r="G86" s="57"/>
      <c r="H86" s="57"/>
      <c r="I86" s="76"/>
      <c r="J86" s="76"/>
    </row>
    <row r="87" spans="1:10" ht="33" customHeight="1" x14ac:dyDescent="0.3">
      <c r="A87" s="72"/>
      <c r="B87" s="73"/>
      <c r="C87" s="56">
        <v>2017</v>
      </c>
      <c r="D87" s="57">
        <f t="shared" si="4"/>
        <v>2843.1</v>
      </c>
      <c r="E87" s="57">
        <f t="shared" si="5"/>
        <v>2843.1</v>
      </c>
      <c r="F87" s="57">
        <f t="shared" si="5"/>
        <v>0</v>
      </c>
      <c r="G87" s="57"/>
      <c r="H87" s="57"/>
      <c r="I87" s="77"/>
      <c r="J87" s="77"/>
    </row>
    <row r="88" spans="1:10" ht="33" customHeight="1" x14ac:dyDescent="0.3">
      <c r="A88" s="72"/>
      <c r="B88" s="73"/>
      <c r="C88" s="56">
        <v>2018</v>
      </c>
      <c r="D88" s="57">
        <f t="shared" si="4"/>
        <v>2174.1999999999998</v>
      </c>
      <c r="E88" s="57">
        <f t="shared" si="5"/>
        <v>2174.1999999999998</v>
      </c>
      <c r="F88" s="57">
        <f t="shared" si="5"/>
        <v>0</v>
      </c>
      <c r="G88" s="57"/>
      <c r="H88" s="57"/>
      <c r="I88" s="77"/>
      <c r="J88" s="77"/>
    </row>
    <row r="89" spans="1:10" ht="33" customHeight="1" x14ac:dyDescent="0.3">
      <c r="A89" s="72"/>
      <c r="B89" s="73"/>
      <c r="C89" s="56">
        <v>2019</v>
      </c>
      <c r="D89" s="57">
        <f t="shared" si="4"/>
        <v>6252.3</v>
      </c>
      <c r="E89" s="57">
        <f t="shared" si="5"/>
        <v>6252.3</v>
      </c>
      <c r="F89" s="57">
        <f t="shared" si="5"/>
        <v>0</v>
      </c>
      <c r="G89" s="57"/>
      <c r="H89" s="57"/>
      <c r="I89" s="77"/>
      <c r="J89" s="77"/>
    </row>
    <row r="90" spans="1:10" ht="33" customHeight="1" x14ac:dyDescent="0.3">
      <c r="A90" s="72"/>
      <c r="B90" s="73"/>
      <c r="C90" s="56">
        <v>2020</v>
      </c>
      <c r="D90" s="57">
        <f t="shared" si="4"/>
        <v>3269.2</v>
      </c>
      <c r="E90" s="57">
        <f t="shared" si="5"/>
        <v>3269.2</v>
      </c>
      <c r="F90" s="57">
        <f t="shared" si="5"/>
        <v>0</v>
      </c>
      <c r="G90" s="57"/>
      <c r="H90" s="57"/>
      <c r="I90" s="77"/>
      <c r="J90" s="77"/>
    </row>
    <row r="91" spans="1:10" ht="33" customHeight="1" x14ac:dyDescent="0.3">
      <c r="A91" s="72"/>
      <c r="B91" s="73"/>
      <c r="C91" s="56">
        <v>2021</v>
      </c>
      <c r="D91" s="57">
        <f t="shared" si="4"/>
        <v>21045.993159999998</v>
      </c>
      <c r="E91" s="57">
        <f t="shared" si="5"/>
        <v>3722.99316</v>
      </c>
      <c r="F91" s="57">
        <f t="shared" si="5"/>
        <v>17323</v>
      </c>
      <c r="G91" s="57"/>
      <c r="H91" s="57"/>
      <c r="I91" s="77"/>
      <c r="J91" s="77"/>
    </row>
    <row r="92" spans="1:10" ht="33" customHeight="1" x14ac:dyDescent="0.3">
      <c r="A92" s="72"/>
      <c r="B92" s="73"/>
      <c r="C92" s="56">
        <v>2022</v>
      </c>
      <c r="D92" s="57">
        <f t="shared" si="4"/>
        <v>36447</v>
      </c>
      <c r="E92" s="57">
        <f t="shared" si="5"/>
        <v>9796.7999999999993</v>
      </c>
      <c r="F92" s="57">
        <f t="shared" si="5"/>
        <v>26650.2</v>
      </c>
      <c r="G92" s="57"/>
      <c r="H92" s="57"/>
      <c r="I92" s="77"/>
      <c r="J92" s="77"/>
    </row>
    <row r="93" spans="1:10" ht="33" customHeight="1" x14ac:dyDescent="0.3">
      <c r="A93" s="72"/>
      <c r="B93" s="73"/>
      <c r="C93" s="56">
        <v>2023</v>
      </c>
      <c r="D93" s="57">
        <f t="shared" si="4"/>
        <v>5230.8</v>
      </c>
      <c r="E93" s="57">
        <f t="shared" si="5"/>
        <v>5230.8</v>
      </c>
      <c r="F93" s="57">
        <f t="shared" si="5"/>
        <v>0</v>
      </c>
      <c r="G93" s="57"/>
      <c r="H93" s="57"/>
      <c r="I93" s="77"/>
      <c r="J93" s="77"/>
    </row>
    <row r="94" spans="1:10" ht="33" customHeight="1" x14ac:dyDescent="0.3">
      <c r="A94" s="72"/>
      <c r="B94" s="73"/>
      <c r="C94" s="56">
        <v>2024</v>
      </c>
      <c r="D94" s="57">
        <f t="shared" si="4"/>
        <v>8721.5</v>
      </c>
      <c r="E94" s="57">
        <v>8721.5</v>
      </c>
      <c r="F94" s="57">
        <f>F26+F52+F66+F80</f>
        <v>0</v>
      </c>
      <c r="G94" s="57"/>
      <c r="H94" s="57"/>
      <c r="I94" s="77"/>
      <c r="J94" s="77"/>
    </row>
    <row r="95" spans="1:10" ht="33" customHeight="1" x14ac:dyDescent="0.3">
      <c r="A95" s="72"/>
      <c r="B95" s="73"/>
      <c r="C95" s="56">
        <v>2025</v>
      </c>
      <c r="D95" s="57">
        <f t="shared" si="4"/>
        <v>6302.1</v>
      </c>
      <c r="E95" s="57">
        <f>E27+E53+E67+E81</f>
        <v>6302.1</v>
      </c>
      <c r="F95" s="57">
        <f>F27+F53+F67+F81</f>
        <v>0</v>
      </c>
      <c r="G95" s="57"/>
      <c r="H95" s="60"/>
      <c r="I95" s="77"/>
      <c r="J95" s="77"/>
    </row>
    <row r="96" spans="1:10" ht="33" customHeight="1" x14ac:dyDescent="0.3">
      <c r="A96" s="72"/>
      <c r="B96" s="73"/>
      <c r="C96" s="56">
        <v>2026</v>
      </c>
      <c r="D96" s="57">
        <f t="shared" si="4"/>
        <v>132664.1</v>
      </c>
      <c r="E96" s="57">
        <f>E28+E54+E68+E82</f>
        <v>15907.4</v>
      </c>
      <c r="F96" s="57">
        <f>F28+F54+F68+F82</f>
        <v>116756.7</v>
      </c>
      <c r="G96" s="57"/>
      <c r="H96" s="60"/>
      <c r="I96" s="77"/>
      <c r="J96" s="77"/>
    </row>
    <row r="97" spans="1:16" ht="33" customHeight="1" x14ac:dyDescent="0.3">
      <c r="A97" s="72"/>
      <c r="B97" s="73"/>
      <c r="C97" s="58">
        <v>2027</v>
      </c>
      <c r="D97" s="57">
        <f t="shared" si="4"/>
        <v>5843</v>
      </c>
      <c r="E97" s="57">
        <f>E29+E55+E69+E83</f>
        <v>5843</v>
      </c>
      <c r="F97" s="57">
        <f>F29+F55+F69+F83</f>
        <v>0</v>
      </c>
      <c r="G97" s="57"/>
      <c r="H97" s="60"/>
      <c r="I97" s="77"/>
      <c r="J97" s="77"/>
    </row>
    <row r="98" spans="1:16" ht="33" customHeight="1" x14ac:dyDescent="0.3">
      <c r="A98" s="72"/>
      <c r="B98" s="73"/>
      <c r="C98" s="61">
        <v>2028</v>
      </c>
      <c r="D98" s="57">
        <f t="shared" si="4"/>
        <v>5981.3</v>
      </c>
      <c r="E98" s="57">
        <f>E30+E56+E70+E84</f>
        <v>5981.3</v>
      </c>
      <c r="F98" s="57">
        <f>F30+F56+F70+F84</f>
        <v>0</v>
      </c>
      <c r="G98" s="57"/>
      <c r="H98" s="60"/>
      <c r="I98" s="77"/>
      <c r="J98" s="77"/>
    </row>
    <row r="99" spans="1:16" ht="33" customHeight="1" x14ac:dyDescent="0.3">
      <c r="A99" s="74"/>
      <c r="B99" s="75"/>
      <c r="C99" s="59" t="s">
        <v>62</v>
      </c>
      <c r="D99" s="57">
        <f>SUM(D86:D98)</f>
        <v>239561.19316000002</v>
      </c>
      <c r="E99" s="57">
        <f>SUM(E86:E98)</f>
        <v>78831.293160000001</v>
      </c>
      <c r="F99" s="57">
        <f>SUM(F44:F98)</f>
        <v>160729.9</v>
      </c>
      <c r="G99" s="57"/>
      <c r="H99" s="57"/>
      <c r="I99" s="78"/>
      <c r="J99" s="78"/>
    </row>
    <row r="102" spans="1:16" ht="63" customHeight="1" x14ac:dyDescent="0.35">
      <c r="A102" s="79" t="s">
        <v>72</v>
      </c>
      <c r="B102" s="79"/>
      <c r="C102" s="79"/>
      <c r="D102" s="79"/>
      <c r="E102" s="79"/>
      <c r="F102" s="79"/>
      <c r="G102" s="79"/>
      <c r="H102" s="79"/>
      <c r="I102" s="79"/>
      <c r="J102" s="79"/>
      <c r="K102" s="26"/>
      <c r="L102" s="26"/>
      <c r="M102" s="26"/>
      <c r="N102" s="26"/>
      <c r="O102" s="26"/>
      <c r="P102" s="26"/>
    </row>
    <row r="103" spans="1:16" x14ac:dyDescent="0.25">
      <c r="D103" s="16"/>
    </row>
  </sheetData>
  <mergeCells count="48">
    <mergeCell ref="O3:P3"/>
    <mergeCell ref="O4:P4"/>
    <mergeCell ref="O6:P6"/>
    <mergeCell ref="O5:P5"/>
    <mergeCell ref="B15:J15"/>
    <mergeCell ref="B40:B43"/>
    <mergeCell ref="A40:A43"/>
    <mergeCell ref="I40:I43"/>
    <mergeCell ref="J10:J12"/>
    <mergeCell ref="I10:I12"/>
    <mergeCell ref="A10:A12"/>
    <mergeCell ref="B10:B12"/>
    <mergeCell ref="J40:J43"/>
    <mergeCell ref="B17:J17"/>
    <mergeCell ref="A8:J8"/>
    <mergeCell ref="A32:A39"/>
    <mergeCell ref="B32:B39"/>
    <mergeCell ref="I32:I39"/>
    <mergeCell ref="J32:J39"/>
    <mergeCell ref="C10:C12"/>
    <mergeCell ref="D10:H10"/>
    <mergeCell ref="D11:D12"/>
    <mergeCell ref="E11:E12"/>
    <mergeCell ref="F11:F12"/>
    <mergeCell ref="G11:G12"/>
    <mergeCell ref="H11:H12"/>
    <mergeCell ref="A86:B99"/>
    <mergeCell ref="I86:I99"/>
    <mergeCell ref="J86:J99"/>
    <mergeCell ref="A102:J102"/>
    <mergeCell ref="A44:A57"/>
    <mergeCell ref="B44:B57"/>
    <mergeCell ref="I44:I57"/>
    <mergeCell ref="J44:J57"/>
    <mergeCell ref="B72:B85"/>
    <mergeCell ref="A72:A85"/>
    <mergeCell ref="I72:I85"/>
    <mergeCell ref="J72:J85"/>
    <mergeCell ref="A58:A71"/>
    <mergeCell ref="B58:B71"/>
    <mergeCell ref="I58:I71"/>
    <mergeCell ref="J58:J71"/>
    <mergeCell ref="A14:A15"/>
    <mergeCell ref="A16:A17"/>
    <mergeCell ref="I18:I31"/>
    <mergeCell ref="A18:A31"/>
    <mergeCell ref="J18:J31"/>
    <mergeCell ref="B18:B31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53" fitToHeight="0" orientation="landscape" r:id="rId1"/>
  <rowBreaks count="4" manualBreakCount="4">
    <brk id="26" max="9" man="1"/>
    <brk id="43" max="9" man="1"/>
    <brk id="71" max="9" man="1"/>
    <brk id="8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5B460-EDA1-4E76-AECA-C3F56DAC9843}">
  <sheetPr>
    <pageSetUpPr fitToPage="1"/>
  </sheetPr>
  <dimension ref="A2:R51"/>
  <sheetViews>
    <sheetView topLeftCell="A14" zoomScale="60" zoomScaleNormal="60" workbookViewId="0">
      <selection activeCell="P26" sqref="P1:P1048576"/>
    </sheetView>
  </sheetViews>
  <sheetFormatPr defaultRowHeight="15" x14ac:dyDescent="0.25"/>
  <cols>
    <col min="1" max="1" width="10.7109375" bestFit="1" customWidth="1"/>
    <col min="2" max="2" width="46.28515625" customWidth="1"/>
    <col min="3" max="3" width="20.5703125" customWidth="1"/>
    <col min="4" max="4" width="13.85546875" customWidth="1"/>
    <col min="5" max="5" width="14.85546875" customWidth="1"/>
    <col min="6" max="6" width="15.28515625" customWidth="1"/>
    <col min="7" max="7" width="13.140625" customWidth="1"/>
    <col min="8" max="8" width="14" customWidth="1"/>
    <col min="9" max="9" width="13.28515625" customWidth="1"/>
    <col min="10" max="10" width="13.7109375" bestFit="1" customWidth="1"/>
    <col min="11" max="11" width="15.5703125" customWidth="1"/>
    <col min="12" max="12" width="12.7109375" style="19" customWidth="1"/>
    <col min="13" max="15" width="12.7109375" customWidth="1"/>
    <col min="16" max="16" width="14" customWidth="1"/>
    <col min="17" max="17" width="46.7109375" customWidth="1"/>
    <col min="18" max="18" width="34.5703125" customWidth="1"/>
  </cols>
  <sheetData>
    <row r="2" spans="1:18" ht="23.25" x14ac:dyDescent="0.35">
      <c r="Q2" s="26" t="s">
        <v>47</v>
      </c>
      <c r="R2" s="26"/>
    </row>
    <row r="3" spans="1:18" ht="23.25" x14ac:dyDescent="0.35">
      <c r="Q3" s="79"/>
      <c r="R3" s="79"/>
    </row>
    <row r="4" spans="1:18" ht="23.25" x14ac:dyDescent="0.35">
      <c r="Q4" s="106" t="s">
        <v>48</v>
      </c>
      <c r="R4" s="106"/>
    </row>
    <row r="5" spans="1:18" ht="23.25" x14ac:dyDescent="0.35">
      <c r="Q5" s="106" t="s">
        <v>49</v>
      </c>
      <c r="R5" s="106"/>
    </row>
    <row r="6" spans="1:18" ht="23.25" x14ac:dyDescent="0.35">
      <c r="Q6" s="106" t="s">
        <v>50</v>
      </c>
      <c r="R6" s="106"/>
    </row>
    <row r="7" spans="1:18" ht="23.25" x14ac:dyDescent="0.35">
      <c r="Q7" s="27"/>
      <c r="R7" s="27"/>
    </row>
    <row r="8" spans="1:18" ht="23.25" x14ac:dyDescent="0.35">
      <c r="B8" s="131" t="s">
        <v>51</v>
      </c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27"/>
    </row>
    <row r="11" spans="1:18" ht="111" customHeight="1" x14ac:dyDescent="0.25">
      <c r="A11" s="132" t="s">
        <v>0</v>
      </c>
      <c r="B11" s="124" t="s">
        <v>13</v>
      </c>
      <c r="C11" s="132" t="s">
        <v>1</v>
      </c>
      <c r="D11" s="132" t="s">
        <v>2</v>
      </c>
      <c r="E11" s="127" t="s">
        <v>3</v>
      </c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4" t="s">
        <v>4</v>
      </c>
      <c r="R11" s="124" t="s">
        <v>5</v>
      </c>
    </row>
    <row r="12" spans="1:18" ht="18.75" customHeight="1" x14ac:dyDescent="0.25">
      <c r="A12" s="132"/>
      <c r="B12" s="125"/>
      <c r="C12" s="132"/>
      <c r="D12" s="132"/>
      <c r="E12" s="127" t="s">
        <v>6</v>
      </c>
      <c r="F12" s="127" t="s">
        <v>7</v>
      </c>
      <c r="G12" s="127" t="s">
        <v>8</v>
      </c>
      <c r="H12" s="127" t="s">
        <v>9</v>
      </c>
      <c r="I12" s="127" t="s">
        <v>10</v>
      </c>
      <c r="J12" s="127" t="s">
        <v>14</v>
      </c>
      <c r="K12" s="127" t="s">
        <v>15</v>
      </c>
      <c r="L12" s="128" t="s">
        <v>29</v>
      </c>
      <c r="M12" s="127" t="s">
        <v>39</v>
      </c>
      <c r="N12" s="129" t="s">
        <v>41</v>
      </c>
      <c r="O12" s="127" t="s">
        <v>43</v>
      </c>
      <c r="P12" s="127" t="s">
        <v>44</v>
      </c>
      <c r="Q12" s="125"/>
      <c r="R12" s="125"/>
    </row>
    <row r="13" spans="1:18" ht="14.25" customHeight="1" x14ac:dyDescent="0.25">
      <c r="A13" s="132"/>
      <c r="B13" s="126"/>
      <c r="C13" s="132"/>
      <c r="D13" s="132"/>
      <c r="E13" s="127"/>
      <c r="F13" s="127"/>
      <c r="G13" s="127"/>
      <c r="H13" s="127"/>
      <c r="I13" s="127"/>
      <c r="J13" s="127"/>
      <c r="K13" s="127"/>
      <c r="L13" s="128"/>
      <c r="M13" s="127"/>
      <c r="N13" s="130"/>
      <c r="O13" s="127"/>
      <c r="P13" s="127"/>
      <c r="Q13" s="126"/>
      <c r="R13" s="126"/>
    </row>
    <row r="14" spans="1:18" ht="18.75" x14ac:dyDescent="0.25">
      <c r="A14" s="1">
        <v>1</v>
      </c>
      <c r="B14" s="1">
        <v>2</v>
      </c>
      <c r="C14" s="1">
        <v>3</v>
      </c>
      <c r="D14" s="1">
        <v>4</v>
      </c>
      <c r="E14" s="1">
        <v>5</v>
      </c>
      <c r="F14" s="1">
        <v>6</v>
      </c>
      <c r="G14" s="1">
        <v>7</v>
      </c>
      <c r="H14" s="1">
        <v>8</v>
      </c>
      <c r="I14" s="1">
        <v>9</v>
      </c>
      <c r="J14" s="1">
        <v>10</v>
      </c>
      <c r="K14" s="1">
        <v>11</v>
      </c>
      <c r="L14" s="17">
        <v>12</v>
      </c>
      <c r="M14" s="1">
        <v>13</v>
      </c>
      <c r="N14" s="1">
        <v>14</v>
      </c>
      <c r="O14" s="1">
        <v>15</v>
      </c>
      <c r="P14" s="1">
        <v>16</v>
      </c>
      <c r="Q14" s="1">
        <v>17</v>
      </c>
      <c r="R14" s="1">
        <v>18</v>
      </c>
    </row>
    <row r="15" spans="1:18" ht="18.75" x14ac:dyDescent="0.3">
      <c r="A15" s="2">
        <v>1</v>
      </c>
      <c r="B15" s="121" t="s">
        <v>11</v>
      </c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3"/>
    </row>
    <row r="16" spans="1:18" ht="37.5" customHeight="1" x14ac:dyDescent="0.3">
      <c r="A16" s="3" t="s">
        <v>12</v>
      </c>
      <c r="B16" s="121" t="s">
        <v>28</v>
      </c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3"/>
    </row>
    <row r="17" spans="1:18" ht="22.5" customHeight="1" x14ac:dyDescent="0.25">
      <c r="A17" s="4">
        <v>1</v>
      </c>
      <c r="B17" s="5">
        <v>2</v>
      </c>
      <c r="C17" s="5">
        <v>3</v>
      </c>
      <c r="D17" s="5">
        <v>4</v>
      </c>
      <c r="E17" s="1">
        <v>5</v>
      </c>
      <c r="F17" s="1">
        <v>6</v>
      </c>
      <c r="G17" s="1">
        <v>7</v>
      </c>
      <c r="H17" s="1">
        <v>8</v>
      </c>
      <c r="I17" s="1">
        <v>9</v>
      </c>
      <c r="J17" s="11">
        <v>10</v>
      </c>
      <c r="K17" s="1">
        <v>11</v>
      </c>
      <c r="L17" s="17">
        <v>12</v>
      </c>
      <c r="M17" s="1">
        <v>13</v>
      </c>
      <c r="N17" s="1">
        <v>14</v>
      </c>
      <c r="O17" s="1">
        <v>15</v>
      </c>
      <c r="P17" s="1">
        <v>16</v>
      </c>
      <c r="Q17" s="1">
        <v>17</v>
      </c>
      <c r="R17" s="1">
        <v>18</v>
      </c>
    </row>
    <row r="18" spans="1:18" ht="37.5" x14ac:dyDescent="0.25">
      <c r="A18" s="110" t="s">
        <v>21</v>
      </c>
      <c r="B18" s="111" t="s">
        <v>40</v>
      </c>
      <c r="C18" s="22" t="s">
        <v>16</v>
      </c>
      <c r="D18" s="23">
        <f>SUM(E18:P18)</f>
        <v>90926</v>
      </c>
      <c r="E18" s="5">
        <v>2786.6</v>
      </c>
      <c r="F18" s="23">
        <v>2534</v>
      </c>
      <c r="G18" s="23">
        <v>1865.1</v>
      </c>
      <c r="H18" s="23">
        <v>0</v>
      </c>
      <c r="I18" s="23">
        <v>3000</v>
      </c>
      <c r="J18" s="47">
        <f>J19+J21</f>
        <v>20579.3</v>
      </c>
      <c r="K18" s="23">
        <f>4076.5+K23</f>
        <v>35602.199999999997</v>
      </c>
      <c r="L18" s="24">
        <v>5230.8</v>
      </c>
      <c r="M18" s="23">
        <f>3663.3+4993.8-M33</f>
        <v>8058.1</v>
      </c>
      <c r="N18" s="23">
        <f>N19+N20+N21</f>
        <v>3658.5</v>
      </c>
      <c r="O18" s="23">
        <v>3805.7</v>
      </c>
      <c r="P18" s="23">
        <v>3805.7</v>
      </c>
      <c r="Q18" s="112" t="s">
        <v>46</v>
      </c>
      <c r="R18" s="13" t="s">
        <v>38</v>
      </c>
    </row>
    <row r="19" spans="1:18" ht="37.5" x14ac:dyDescent="0.25">
      <c r="A19" s="110"/>
      <c r="B19" s="111"/>
      <c r="C19" s="25" t="s">
        <v>17</v>
      </c>
      <c r="D19" s="23">
        <f>SUM(E19:P19)</f>
        <v>43973.2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f>J24</f>
        <v>17323</v>
      </c>
      <c r="K19" s="23">
        <v>26650.2</v>
      </c>
      <c r="L19" s="24">
        <v>0</v>
      </c>
      <c r="M19" s="23">
        <v>0</v>
      </c>
      <c r="N19" s="23">
        <v>0</v>
      </c>
      <c r="O19" s="23">
        <v>0</v>
      </c>
      <c r="P19" s="23">
        <v>0</v>
      </c>
      <c r="Q19" s="113"/>
      <c r="R19" s="14"/>
    </row>
    <row r="20" spans="1:18" ht="37.5" x14ac:dyDescent="0.25">
      <c r="A20" s="110"/>
      <c r="B20" s="111"/>
      <c r="C20" s="25" t="s">
        <v>18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4">
        <v>0</v>
      </c>
      <c r="M20" s="23">
        <v>0</v>
      </c>
      <c r="N20" s="23">
        <v>0</v>
      </c>
      <c r="O20" s="23">
        <v>0</v>
      </c>
      <c r="P20" s="23">
        <v>0</v>
      </c>
      <c r="Q20" s="113"/>
      <c r="R20" s="14"/>
    </row>
    <row r="21" spans="1:18" ht="37.5" x14ac:dyDescent="0.25">
      <c r="A21" s="110"/>
      <c r="B21" s="111"/>
      <c r="C21" s="25" t="s">
        <v>19</v>
      </c>
      <c r="D21" s="5">
        <f>SUM(E21:P21)</f>
        <v>46952.799999999996</v>
      </c>
      <c r="E21" s="5">
        <v>2786.6</v>
      </c>
      <c r="F21" s="23">
        <v>2534</v>
      </c>
      <c r="G21" s="23">
        <v>1865.1</v>
      </c>
      <c r="H21" s="23">
        <v>0</v>
      </c>
      <c r="I21" s="23">
        <v>3000</v>
      </c>
      <c r="J21" s="23">
        <v>3256.3</v>
      </c>
      <c r="K21" s="23">
        <f>4076.5+K26</f>
        <v>8952</v>
      </c>
      <c r="L21" s="24">
        <v>5230.8</v>
      </c>
      <c r="M21" s="23">
        <v>8058.1</v>
      </c>
      <c r="N21" s="23">
        <v>3658.5</v>
      </c>
      <c r="O21" s="23">
        <v>3805.7</v>
      </c>
      <c r="P21" s="23">
        <v>3805.7</v>
      </c>
      <c r="Q21" s="113"/>
      <c r="R21" s="14"/>
    </row>
    <row r="22" spans="1:18" ht="37.5" x14ac:dyDescent="0.25">
      <c r="A22" s="110"/>
      <c r="B22" s="111"/>
      <c r="C22" s="25" t="s">
        <v>20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1">
        <v>0</v>
      </c>
      <c r="M22" s="20">
        <v>0</v>
      </c>
      <c r="N22" s="20">
        <v>0</v>
      </c>
      <c r="O22" s="20">
        <v>0</v>
      </c>
      <c r="P22" s="20">
        <v>0</v>
      </c>
      <c r="Q22" s="114"/>
      <c r="R22" s="14"/>
    </row>
    <row r="23" spans="1:18" ht="18.75" x14ac:dyDescent="0.3">
      <c r="A23" s="110" t="s">
        <v>32</v>
      </c>
      <c r="B23" s="112" t="s">
        <v>33</v>
      </c>
      <c r="C23" s="22" t="s">
        <v>16</v>
      </c>
      <c r="D23" s="7">
        <f>SUM(J23:K23)</f>
        <v>50450.924400000004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18925.224399999999</v>
      </c>
      <c r="K23" s="7">
        <f>K24+K26</f>
        <v>31525.7</v>
      </c>
      <c r="L23" s="18">
        <v>0</v>
      </c>
      <c r="M23" s="7">
        <v>0</v>
      </c>
      <c r="N23" s="7">
        <v>0</v>
      </c>
      <c r="O23" s="7">
        <v>0</v>
      </c>
      <c r="P23" s="7">
        <v>0</v>
      </c>
      <c r="Q23" s="112" t="s">
        <v>34</v>
      </c>
      <c r="R23" s="14"/>
    </row>
    <row r="24" spans="1:18" ht="37.5" x14ac:dyDescent="0.3">
      <c r="A24" s="110"/>
      <c r="B24" s="113"/>
      <c r="C24" s="8" t="s">
        <v>17</v>
      </c>
      <c r="D24" s="7">
        <f>SUM(J24:K24)</f>
        <v>43973.2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17323</v>
      </c>
      <c r="K24" s="7">
        <v>26650.2</v>
      </c>
      <c r="L24" s="18">
        <v>0</v>
      </c>
      <c r="M24" s="7">
        <v>0</v>
      </c>
      <c r="N24" s="7">
        <v>0</v>
      </c>
      <c r="O24" s="7">
        <v>0</v>
      </c>
      <c r="P24" s="7">
        <v>0</v>
      </c>
      <c r="Q24" s="113"/>
      <c r="R24" s="14"/>
    </row>
    <row r="25" spans="1:18" ht="37.5" x14ac:dyDescent="0.3">
      <c r="A25" s="110"/>
      <c r="B25" s="113"/>
      <c r="C25" s="8" t="s">
        <v>18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18">
        <v>0</v>
      </c>
      <c r="M25" s="7">
        <v>0</v>
      </c>
      <c r="N25" s="7">
        <v>0</v>
      </c>
      <c r="O25" s="7">
        <v>0</v>
      </c>
      <c r="P25" s="7">
        <v>0</v>
      </c>
      <c r="Q25" s="113"/>
      <c r="R25" s="14"/>
    </row>
    <row r="26" spans="1:18" ht="37.5" x14ac:dyDescent="0.3">
      <c r="A26" s="110"/>
      <c r="B26" s="113"/>
      <c r="C26" s="8" t="s">
        <v>19</v>
      </c>
      <c r="D26" s="7">
        <f>SUM(J26:K26)</f>
        <v>6477.7244000000001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1602.2244000000001</v>
      </c>
      <c r="K26" s="7">
        <f>1402.7+1072.8+2400</f>
        <v>4875.5</v>
      </c>
      <c r="L26" s="18">
        <v>0</v>
      </c>
      <c r="M26" s="7">
        <v>0</v>
      </c>
      <c r="N26" s="7">
        <v>0</v>
      </c>
      <c r="O26" s="7">
        <v>0</v>
      </c>
      <c r="P26" s="7">
        <v>0</v>
      </c>
      <c r="Q26" s="113"/>
      <c r="R26" s="14"/>
    </row>
    <row r="27" spans="1:18" ht="37.5" x14ac:dyDescent="0.3">
      <c r="A27" s="110"/>
      <c r="B27" s="114"/>
      <c r="C27" s="8" t="s">
        <v>20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18">
        <v>0</v>
      </c>
      <c r="M27" s="7">
        <v>0</v>
      </c>
      <c r="N27" s="7">
        <v>0</v>
      </c>
      <c r="O27" s="7">
        <v>0</v>
      </c>
      <c r="P27" s="7">
        <v>0</v>
      </c>
      <c r="Q27" s="114"/>
      <c r="R27" s="15"/>
    </row>
    <row r="28" spans="1:18" ht="18.75" x14ac:dyDescent="0.3">
      <c r="A28" s="110" t="s">
        <v>22</v>
      </c>
      <c r="B28" s="111" t="s">
        <v>30</v>
      </c>
      <c r="C28" s="6" t="s">
        <v>16</v>
      </c>
      <c r="D28" s="6">
        <f>SUM(F28:P28)</f>
        <v>894.2</v>
      </c>
      <c r="E28" s="7">
        <v>0</v>
      </c>
      <c r="F28" s="6">
        <v>309.10000000000002</v>
      </c>
      <c r="G28" s="7">
        <v>309.10000000000002</v>
      </c>
      <c r="H28" s="7">
        <v>0</v>
      </c>
      <c r="I28" s="7">
        <v>0</v>
      </c>
      <c r="J28" s="12">
        <f>250+26</f>
        <v>276</v>
      </c>
      <c r="K28" s="7">
        <v>0</v>
      </c>
      <c r="L28" s="18">
        <v>0</v>
      </c>
      <c r="M28" s="7">
        <v>0</v>
      </c>
      <c r="N28" s="7">
        <v>0</v>
      </c>
      <c r="O28" s="7">
        <v>0</v>
      </c>
      <c r="P28" s="7">
        <v>0</v>
      </c>
      <c r="Q28" s="112" t="s">
        <v>31</v>
      </c>
      <c r="R28" s="112" t="s">
        <v>37</v>
      </c>
    </row>
    <row r="29" spans="1:18" ht="37.5" x14ac:dyDescent="0.3">
      <c r="A29" s="110"/>
      <c r="B29" s="111"/>
      <c r="C29" s="8" t="s">
        <v>17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12">
        <v>0</v>
      </c>
      <c r="K29" s="7">
        <v>0</v>
      </c>
      <c r="L29" s="18">
        <v>0</v>
      </c>
      <c r="M29" s="7">
        <v>0</v>
      </c>
      <c r="N29" s="7">
        <v>0</v>
      </c>
      <c r="O29" s="7">
        <v>0</v>
      </c>
      <c r="P29" s="7">
        <v>0</v>
      </c>
      <c r="Q29" s="113"/>
      <c r="R29" s="113"/>
    </row>
    <row r="30" spans="1:18" ht="37.5" x14ac:dyDescent="0.3">
      <c r="A30" s="110"/>
      <c r="B30" s="111"/>
      <c r="C30" s="8" t="s">
        <v>18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12">
        <v>0</v>
      </c>
      <c r="K30" s="7">
        <v>0</v>
      </c>
      <c r="L30" s="18">
        <v>0</v>
      </c>
      <c r="M30" s="7">
        <v>0</v>
      </c>
      <c r="N30" s="7">
        <v>0</v>
      </c>
      <c r="O30" s="7">
        <v>0</v>
      </c>
      <c r="P30" s="7">
        <v>0</v>
      </c>
      <c r="Q30" s="113"/>
      <c r="R30" s="113"/>
    </row>
    <row r="31" spans="1:18" ht="37.5" x14ac:dyDescent="0.3">
      <c r="A31" s="110"/>
      <c r="B31" s="111"/>
      <c r="C31" s="8" t="s">
        <v>19</v>
      </c>
      <c r="D31" s="7">
        <f>SUM(F31:P31)</f>
        <v>894.2</v>
      </c>
      <c r="E31" s="7">
        <v>0</v>
      </c>
      <c r="F31" s="6">
        <v>309.10000000000002</v>
      </c>
      <c r="G31" s="7">
        <v>309.10000000000002</v>
      </c>
      <c r="H31" s="7">
        <v>0</v>
      </c>
      <c r="I31" s="7">
        <v>0</v>
      </c>
      <c r="J31" s="12">
        <v>276</v>
      </c>
      <c r="K31" s="7">
        <v>0</v>
      </c>
      <c r="L31" s="18">
        <v>0</v>
      </c>
      <c r="M31" s="7">
        <v>0</v>
      </c>
      <c r="N31" s="7">
        <v>0</v>
      </c>
      <c r="O31" s="7">
        <v>0</v>
      </c>
      <c r="P31" s="7">
        <v>0</v>
      </c>
      <c r="Q31" s="113"/>
      <c r="R31" s="113"/>
    </row>
    <row r="32" spans="1:18" ht="37.5" x14ac:dyDescent="0.3">
      <c r="A32" s="110"/>
      <c r="B32" s="111"/>
      <c r="C32" s="8" t="s">
        <v>20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12">
        <v>0</v>
      </c>
      <c r="K32" s="7">
        <v>0</v>
      </c>
      <c r="L32" s="18">
        <v>0</v>
      </c>
      <c r="M32" s="7">
        <v>0</v>
      </c>
      <c r="N32" s="7">
        <v>0</v>
      </c>
      <c r="O32" s="7">
        <v>0</v>
      </c>
      <c r="P32" s="7">
        <v>0</v>
      </c>
      <c r="Q32" s="114"/>
      <c r="R32" s="114"/>
    </row>
    <row r="33" spans="1:18" ht="18.75" x14ac:dyDescent="0.3">
      <c r="A33" s="110" t="s">
        <v>23</v>
      </c>
      <c r="B33" s="111" t="s">
        <v>26</v>
      </c>
      <c r="C33" s="9" t="s">
        <v>16</v>
      </c>
      <c r="D33" s="7">
        <f>SUM(F33:P33)</f>
        <v>5894.36816</v>
      </c>
      <c r="E33" s="7">
        <v>0</v>
      </c>
      <c r="F33" s="7">
        <v>0</v>
      </c>
      <c r="G33" s="7">
        <v>0</v>
      </c>
      <c r="H33" s="6">
        <v>4624.8</v>
      </c>
      <c r="I33" s="7">
        <v>269.2</v>
      </c>
      <c r="J33" s="12">
        <v>155.86815999999999</v>
      </c>
      <c r="K33" s="7">
        <v>245.5</v>
      </c>
      <c r="L33" s="18">
        <v>0</v>
      </c>
      <c r="M33" s="7">
        <v>599</v>
      </c>
      <c r="N33" s="7">
        <v>0</v>
      </c>
      <c r="O33" s="7">
        <v>0</v>
      </c>
      <c r="P33" s="7">
        <v>0</v>
      </c>
      <c r="Q33" s="112" t="s">
        <v>45</v>
      </c>
      <c r="R33" s="112" t="s">
        <v>35</v>
      </c>
    </row>
    <row r="34" spans="1:18" ht="37.5" x14ac:dyDescent="0.3">
      <c r="A34" s="110"/>
      <c r="B34" s="111"/>
      <c r="C34" s="8" t="s">
        <v>17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12">
        <v>0</v>
      </c>
      <c r="K34" s="7">
        <v>0</v>
      </c>
      <c r="L34" s="18">
        <v>0</v>
      </c>
      <c r="M34" s="7">
        <v>0</v>
      </c>
      <c r="N34" s="7">
        <v>0</v>
      </c>
      <c r="O34" s="7">
        <v>0</v>
      </c>
      <c r="P34" s="7">
        <v>0</v>
      </c>
      <c r="Q34" s="113"/>
      <c r="R34" s="113"/>
    </row>
    <row r="35" spans="1:18" ht="37.5" x14ac:dyDescent="0.3">
      <c r="A35" s="110"/>
      <c r="B35" s="111"/>
      <c r="C35" s="8" t="s">
        <v>18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12">
        <v>0</v>
      </c>
      <c r="K35" s="7">
        <v>0</v>
      </c>
      <c r="L35" s="18">
        <v>0</v>
      </c>
      <c r="M35" s="7">
        <v>0</v>
      </c>
      <c r="N35" s="7">
        <v>0</v>
      </c>
      <c r="O35" s="7">
        <v>0</v>
      </c>
      <c r="P35" s="7">
        <v>0</v>
      </c>
      <c r="Q35" s="113"/>
      <c r="R35" s="113"/>
    </row>
    <row r="36" spans="1:18" ht="37.5" x14ac:dyDescent="0.3">
      <c r="A36" s="110"/>
      <c r="B36" s="111"/>
      <c r="C36" s="8" t="s">
        <v>19</v>
      </c>
      <c r="D36" s="7">
        <f>SUM(E36:P36)</f>
        <v>5894.36816</v>
      </c>
      <c r="E36" s="7">
        <v>0</v>
      </c>
      <c r="F36" s="7">
        <v>0</v>
      </c>
      <c r="G36" s="7">
        <v>0</v>
      </c>
      <c r="H36" s="6">
        <v>4624.8</v>
      </c>
      <c r="I36" s="7">
        <v>269.2</v>
      </c>
      <c r="J36" s="12">
        <v>155.86815999999999</v>
      </c>
      <c r="K36" s="7">
        <v>245.5</v>
      </c>
      <c r="L36" s="18">
        <v>0</v>
      </c>
      <c r="M36" s="7">
        <v>599</v>
      </c>
      <c r="N36" s="7">
        <v>0</v>
      </c>
      <c r="O36" s="7">
        <v>0</v>
      </c>
      <c r="P36" s="7">
        <v>0</v>
      </c>
      <c r="Q36" s="113"/>
      <c r="R36" s="113"/>
    </row>
    <row r="37" spans="1:18" ht="142.5" customHeight="1" x14ac:dyDescent="0.3">
      <c r="A37" s="110"/>
      <c r="B37" s="111"/>
      <c r="C37" s="8" t="s">
        <v>20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12">
        <v>0</v>
      </c>
      <c r="K37" s="7">
        <v>0</v>
      </c>
      <c r="L37" s="18">
        <v>0</v>
      </c>
      <c r="M37" s="7">
        <v>0</v>
      </c>
      <c r="N37" s="7">
        <v>0</v>
      </c>
      <c r="O37" s="7">
        <v>0</v>
      </c>
      <c r="P37" s="7">
        <v>0</v>
      </c>
      <c r="Q37" s="114"/>
      <c r="R37" s="114"/>
    </row>
    <row r="38" spans="1:18" ht="24" customHeight="1" x14ac:dyDescent="0.3">
      <c r="A38" s="110" t="s">
        <v>24</v>
      </c>
      <c r="B38" s="111" t="s">
        <v>42</v>
      </c>
      <c r="C38" s="6" t="s">
        <v>16</v>
      </c>
      <c r="D38" s="7">
        <f>SUM(F38:P39)</f>
        <v>2261.625</v>
      </c>
      <c r="E38" s="7">
        <v>0</v>
      </c>
      <c r="F38" s="7">
        <v>0</v>
      </c>
      <c r="G38" s="7">
        <v>0</v>
      </c>
      <c r="H38" s="7">
        <f>1535+92.5</f>
        <v>1627.5</v>
      </c>
      <c r="I38" s="7">
        <v>0</v>
      </c>
      <c r="J38" s="12">
        <v>34.825000000000003</v>
      </c>
      <c r="K38" s="7">
        <v>599.29999999999995</v>
      </c>
      <c r="L38" s="18">
        <v>0</v>
      </c>
      <c r="M38" s="7">
        <v>0</v>
      </c>
      <c r="N38" s="7">
        <v>0</v>
      </c>
      <c r="O38" s="7">
        <v>0</v>
      </c>
      <c r="P38" s="7">
        <v>0</v>
      </c>
      <c r="Q38" s="111" t="s">
        <v>25</v>
      </c>
      <c r="R38" s="112" t="s">
        <v>36</v>
      </c>
    </row>
    <row r="39" spans="1:18" ht="40.5" customHeight="1" x14ac:dyDescent="0.3">
      <c r="A39" s="110"/>
      <c r="B39" s="111"/>
      <c r="C39" s="8" t="s">
        <v>17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12">
        <v>0</v>
      </c>
      <c r="K39" s="7">
        <v>0</v>
      </c>
      <c r="L39" s="18">
        <v>0</v>
      </c>
      <c r="M39" s="7">
        <v>0</v>
      </c>
      <c r="N39" s="7">
        <v>0</v>
      </c>
      <c r="O39" s="7">
        <v>0</v>
      </c>
      <c r="P39" s="7">
        <v>0</v>
      </c>
      <c r="Q39" s="111"/>
      <c r="R39" s="113"/>
    </row>
    <row r="40" spans="1:18" ht="39.75" customHeight="1" x14ac:dyDescent="0.3">
      <c r="A40" s="110"/>
      <c r="B40" s="111"/>
      <c r="C40" s="8" t="s">
        <v>18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12">
        <v>0</v>
      </c>
      <c r="K40" s="7">
        <v>0</v>
      </c>
      <c r="L40" s="18">
        <v>0</v>
      </c>
      <c r="M40" s="7">
        <v>0</v>
      </c>
      <c r="N40" s="7">
        <v>0</v>
      </c>
      <c r="O40" s="7">
        <v>0</v>
      </c>
      <c r="P40" s="7">
        <v>0</v>
      </c>
      <c r="Q40" s="111"/>
      <c r="R40" s="113"/>
    </row>
    <row r="41" spans="1:18" ht="40.5" customHeight="1" x14ac:dyDescent="0.3">
      <c r="A41" s="110"/>
      <c r="B41" s="111"/>
      <c r="C41" s="8" t="s">
        <v>19</v>
      </c>
      <c r="D41" s="7">
        <f>SUM(E41:P41)</f>
        <v>2261.625</v>
      </c>
      <c r="E41" s="7">
        <v>0</v>
      </c>
      <c r="F41" s="7">
        <v>0</v>
      </c>
      <c r="G41" s="7">
        <v>0</v>
      </c>
      <c r="H41" s="10">
        <v>1627.5</v>
      </c>
      <c r="I41" s="7">
        <v>0</v>
      </c>
      <c r="J41" s="12">
        <v>34.825000000000003</v>
      </c>
      <c r="K41" s="7">
        <v>599.29999999999995</v>
      </c>
      <c r="L41" s="18">
        <v>0</v>
      </c>
      <c r="M41" s="7">
        <v>0</v>
      </c>
      <c r="N41" s="7">
        <v>0</v>
      </c>
      <c r="O41" s="7">
        <v>0</v>
      </c>
      <c r="P41" s="7">
        <v>0</v>
      </c>
      <c r="Q41" s="111"/>
      <c r="R41" s="113"/>
    </row>
    <row r="42" spans="1:18" ht="38.25" customHeight="1" x14ac:dyDescent="0.3">
      <c r="A42" s="110"/>
      <c r="B42" s="111"/>
      <c r="C42" s="8" t="s">
        <v>20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12">
        <v>0</v>
      </c>
      <c r="K42" s="7">
        <v>0</v>
      </c>
      <c r="L42" s="18">
        <v>0</v>
      </c>
      <c r="M42" s="7">
        <v>0</v>
      </c>
      <c r="N42" s="7">
        <v>0</v>
      </c>
      <c r="O42" s="7">
        <v>0</v>
      </c>
      <c r="P42" s="7">
        <v>0</v>
      </c>
      <c r="Q42" s="111"/>
      <c r="R42" s="114"/>
    </row>
    <row r="43" spans="1:18" ht="30" customHeight="1" x14ac:dyDescent="0.3">
      <c r="A43" s="110"/>
      <c r="B43" s="115" t="s">
        <v>27</v>
      </c>
      <c r="C43" s="29" t="s">
        <v>16</v>
      </c>
      <c r="D43" s="30">
        <f>D44+D46</f>
        <v>102269</v>
      </c>
      <c r="E43" s="30">
        <f>SUM(E18)</f>
        <v>2786.6</v>
      </c>
      <c r="F43" s="30">
        <f>SUM(F18,F28)</f>
        <v>2843.1</v>
      </c>
      <c r="G43" s="30">
        <f>SUM(G28,G18)</f>
        <v>2174.1999999999998</v>
      </c>
      <c r="H43" s="30">
        <v>6252.3</v>
      </c>
      <c r="I43" s="30">
        <f>SUM(I33,I18)</f>
        <v>3269.2</v>
      </c>
      <c r="J43" s="30">
        <f>J38+J33+J28+J18</f>
        <v>21045.993159999998</v>
      </c>
      <c r="K43" s="30">
        <f>SUM(K44:K47)</f>
        <v>36447</v>
      </c>
      <c r="L43" s="31">
        <v>5230.8</v>
      </c>
      <c r="M43" s="32">
        <f>SUM(M44:M47)</f>
        <v>8721.5</v>
      </c>
      <c r="N43" s="32">
        <f>SUM(N44:N47)</f>
        <v>3931</v>
      </c>
      <c r="O43" s="30">
        <v>4112</v>
      </c>
      <c r="P43" s="30">
        <v>5455.3</v>
      </c>
      <c r="Q43" s="118"/>
      <c r="R43" s="118"/>
    </row>
    <row r="44" spans="1:18" ht="40.5" x14ac:dyDescent="0.3">
      <c r="A44" s="110"/>
      <c r="B44" s="116"/>
      <c r="C44" s="33" t="s">
        <v>17</v>
      </c>
      <c r="D44" s="30">
        <f>SUM(E44:P44)</f>
        <v>43973.2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17323</v>
      </c>
      <c r="K44" s="30">
        <v>26650.2</v>
      </c>
      <c r="L44" s="34">
        <v>0</v>
      </c>
      <c r="M44" s="30">
        <v>0</v>
      </c>
      <c r="N44" s="30">
        <v>0</v>
      </c>
      <c r="O44" s="30">
        <v>0</v>
      </c>
      <c r="P44" s="30">
        <v>0</v>
      </c>
      <c r="Q44" s="119"/>
      <c r="R44" s="119"/>
    </row>
    <row r="45" spans="1:18" ht="40.5" x14ac:dyDescent="0.3">
      <c r="A45" s="110"/>
      <c r="B45" s="116"/>
      <c r="C45" s="33" t="s">
        <v>18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4">
        <v>0</v>
      </c>
      <c r="M45" s="30">
        <v>0</v>
      </c>
      <c r="N45" s="30">
        <v>0</v>
      </c>
      <c r="O45" s="30">
        <v>0</v>
      </c>
      <c r="P45" s="30">
        <v>0</v>
      </c>
      <c r="Q45" s="119"/>
      <c r="R45" s="119"/>
    </row>
    <row r="46" spans="1:18" ht="40.5" x14ac:dyDescent="0.3">
      <c r="A46" s="110"/>
      <c r="B46" s="116"/>
      <c r="C46" s="33" t="s">
        <v>19</v>
      </c>
      <c r="D46" s="30">
        <f>SUM(E46:P46)</f>
        <v>58295.8</v>
      </c>
      <c r="E46" s="30">
        <v>2786.6</v>
      </c>
      <c r="F46" s="30">
        <v>2843.1</v>
      </c>
      <c r="G46" s="30">
        <v>2174.1999999999998</v>
      </c>
      <c r="H46" s="29">
        <v>6252.3</v>
      </c>
      <c r="I46" s="30">
        <v>3269.2</v>
      </c>
      <c r="J46" s="30">
        <v>3723</v>
      </c>
      <c r="K46" s="30">
        <f>SUM(K38,K33,K21)</f>
        <v>9796.7999999999993</v>
      </c>
      <c r="L46" s="31">
        <v>5230.8</v>
      </c>
      <c r="M46" s="32">
        <v>8721.5</v>
      </c>
      <c r="N46" s="32">
        <v>3931</v>
      </c>
      <c r="O46" s="30">
        <v>4112</v>
      </c>
      <c r="P46" s="30">
        <v>5455.3</v>
      </c>
      <c r="Q46" s="119"/>
      <c r="R46" s="119"/>
    </row>
    <row r="47" spans="1:18" ht="60.75" x14ac:dyDescent="0.3">
      <c r="A47" s="110"/>
      <c r="B47" s="117"/>
      <c r="C47" s="33" t="s">
        <v>20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4">
        <v>0</v>
      </c>
      <c r="M47" s="30">
        <v>0</v>
      </c>
      <c r="N47" s="30">
        <v>0</v>
      </c>
      <c r="O47" s="30">
        <v>0</v>
      </c>
      <c r="P47" s="30">
        <v>0</v>
      </c>
      <c r="Q47" s="120"/>
      <c r="R47" s="120"/>
    </row>
    <row r="50" spans="1:18" ht="63" customHeight="1" x14ac:dyDescent="0.35">
      <c r="A50" s="106" t="s">
        <v>52</v>
      </c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</row>
    <row r="51" spans="1:18" x14ac:dyDescent="0.25">
      <c r="D51" s="16"/>
    </row>
  </sheetData>
  <mergeCells count="49">
    <mergeCell ref="A11:A13"/>
    <mergeCell ref="B11:B13"/>
    <mergeCell ref="C11:C13"/>
    <mergeCell ref="D11:D13"/>
    <mergeCell ref="E11:P11"/>
    <mergeCell ref="Q3:R3"/>
    <mergeCell ref="Q4:R4"/>
    <mergeCell ref="Q5:R5"/>
    <mergeCell ref="Q6:R6"/>
    <mergeCell ref="B8:Q8"/>
    <mergeCell ref="B16:R16"/>
    <mergeCell ref="Q11:Q13"/>
    <mergeCell ref="R11:R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B15:R15"/>
    <mergeCell ref="A18:A22"/>
    <mergeCell ref="B18:B22"/>
    <mergeCell ref="Q18:Q22"/>
    <mergeCell ref="A23:A27"/>
    <mergeCell ref="B23:B27"/>
    <mergeCell ref="Q23:Q27"/>
    <mergeCell ref="A28:A32"/>
    <mergeCell ref="B28:B32"/>
    <mergeCell ref="Q28:Q32"/>
    <mergeCell ref="R28:R32"/>
    <mergeCell ref="A33:A37"/>
    <mergeCell ref="B33:B37"/>
    <mergeCell ref="Q33:Q37"/>
    <mergeCell ref="R33:R37"/>
    <mergeCell ref="A50:R50"/>
    <mergeCell ref="A38:A42"/>
    <mergeCell ref="B38:B42"/>
    <mergeCell ref="Q38:Q42"/>
    <mergeCell ref="R38:R42"/>
    <mergeCell ref="A43:A47"/>
    <mergeCell ref="B43:B47"/>
    <mergeCell ref="Q43:Q47"/>
    <mergeCell ref="R43:R47"/>
  </mergeCells>
  <pageMargins left="0.70866141732283472" right="0.70866141732283472" top="0.74803149606299213" bottom="0.74803149606299213" header="0.31496062992125984" footer="0.31496062992125984"/>
  <pageSetup paperSize="9" scale="2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Силидис Елена Васильевна</cp:lastModifiedBy>
  <cp:lastPrinted>2025-12-24T12:10:19Z</cp:lastPrinted>
  <dcterms:created xsi:type="dcterms:W3CDTF">2015-06-05T18:19:34Z</dcterms:created>
  <dcterms:modified xsi:type="dcterms:W3CDTF">2025-12-26T12:50:58Z</dcterms:modified>
</cp:coreProperties>
</file>